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D:\Philip Home\Dropbox\HPRV\Print\"/>
    </mc:Choice>
  </mc:AlternateContent>
  <xr:revisionPtr revIDLastSave="0" documentId="13_ncr:1_{B879E98C-2814-4F7C-83DD-BB9556790218}" xr6:coauthVersionLast="47" xr6:coauthVersionMax="47" xr10:uidLastSave="{00000000-0000-0000-0000-000000000000}"/>
  <bookViews>
    <workbookView xWindow="-120" yWindow="-120" windowWidth="29040" windowHeight="15840" xr2:uid="{00000000-000D-0000-FFFF-FFFF00000000}"/>
  </bookViews>
  <sheets>
    <sheet name="EQUIPMENT INVENTORY LIST" sheetId="1" r:id="rId1"/>
    <sheet name="Grand totals" sheetId="3" r:id="rId2"/>
    <sheet name="Data" sheetId="2" r:id="rId3"/>
  </sheets>
  <definedNames>
    <definedName name="asset_type_data">Data!$D$2:$D$8</definedName>
    <definedName name="ColumnTitle1">Data[[#Headers],[Quantity]]</definedName>
    <definedName name="condition_data">Data!$C$2:$C$4</definedName>
    <definedName name="location_data">Data!$B$2:$B$7</definedName>
    <definedName name="_xlnm.Print_Titles" localSheetId="0">'EQUIPMENT INVENTORY LIST'!$4:$5</definedName>
    <definedName name="Slicer_Asset_type">#N/A</definedName>
    <definedName name="Slicer_Condition">#N/A</definedName>
    <definedName name="Slicer_Location">#N/A</definedName>
    <definedName name="vendor_data">Data!$E$2:$E$18</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4:slicerCache r:id="rId6"/>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0" i="1" l="1"/>
  <c r="N140" i="1"/>
  <c r="L139" i="1"/>
  <c r="L141" i="1"/>
  <c r="N139" i="1"/>
  <c r="N172" i="1"/>
  <c r="N163" i="1"/>
  <c r="N77" i="1"/>
  <c r="N78" i="1"/>
  <c r="N79" i="1"/>
  <c r="N80" i="1"/>
  <c r="N81" i="1"/>
  <c r="N82" i="1"/>
  <c r="N83" i="1"/>
  <c r="N84" i="1"/>
  <c r="N85" i="1"/>
  <c r="L82" i="1"/>
  <c r="B261" i="1"/>
  <c r="L385" i="1"/>
  <c r="N385" i="1"/>
  <c r="L137" i="1"/>
  <c r="N137" i="1"/>
  <c r="L136" i="1"/>
  <c r="N136" i="1"/>
  <c r="L135" i="1"/>
  <c r="N135" i="1"/>
  <c r="L129" i="1"/>
  <c r="L130" i="1"/>
  <c r="L131" i="1"/>
  <c r="L132" i="1"/>
  <c r="L133" i="1"/>
  <c r="L134" i="1"/>
  <c r="N134" i="1"/>
  <c r="N133" i="1"/>
  <c r="N132" i="1"/>
  <c r="N131" i="1"/>
  <c r="N130" i="1"/>
  <c r="N129" i="1"/>
  <c r="L414" i="1"/>
  <c r="L415" i="1"/>
  <c r="N415" i="1"/>
  <c r="N414" i="1"/>
  <c r="L411" i="1"/>
  <c r="L412" i="1"/>
  <c r="L413" i="1"/>
  <c r="N413" i="1"/>
  <c r="N412" i="1"/>
  <c r="N411" i="1"/>
  <c r="L409" i="1"/>
  <c r="L410" i="1"/>
  <c r="N410" i="1"/>
  <c r="N409" i="1"/>
  <c r="L408" i="1"/>
  <c r="B275" i="1"/>
  <c r="B274" i="1"/>
  <c r="B407" i="1"/>
  <c r="B127" i="1"/>
  <c r="B406" i="1"/>
  <c r="B125" i="1"/>
  <c r="B405" i="1"/>
  <c r="B404" i="1"/>
  <c r="B403" i="1"/>
  <c r="B402" i="1"/>
  <c r="B124" i="1"/>
  <c r="B397" i="1"/>
  <c r="B396" i="1"/>
  <c r="B395" i="1"/>
  <c r="B394" i="1"/>
  <c r="B386" i="1"/>
  <c r="B122" i="1"/>
  <c r="B384" i="1"/>
  <c r="B381" i="1"/>
  <c r="B379" i="1"/>
  <c r="B375" i="1"/>
  <c r="B369" i="1"/>
  <c r="B359" i="1"/>
  <c r="B356" i="1"/>
  <c r="B121" i="1"/>
  <c r="B355" i="1"/>
  <c r="B354" i="1"/>
  <c r="B350" i="1"/>
  <c r="B348" i="1"/>
  <c r="B347" i="1"/>
  <c r="B344" i="1"/>
  <c r="B342" i="1"/>
  <c r="B334" i="1"/>
  <c r="B120" i="1"/>
  <c r="B332" i="1"/>
  <c r="B328" i="1"/>
  <c r="B326" i="1"/>
  <c r="B324" i="1"/>
  <c r="B323" i="1"/>
  <c r="B320" i="1"/>
  <c r="B118" i="1"/>
  <c r="B316" i="1"/>
  <c r="B310" i="1"/>
  <c r="B309" i="1"/>
  <c r="B304" i="1"/>
  <c r="B116" i="1"/>
  <c r="B288" i="1"/>
  <c r="B115" i="1"/>
  <c r="B114" i="1"/>
  <c r="B113" i="1"/>
  <c r="B112" i="1"/>
  <c r="B111" i="1"/>
  <c r="B110" i="1"/>
  <c r="B108" i="1"/>
  <c r="B102" i="1"/>
  <c r="B273" i="1"/>
  <c r="B93" i="1"/>
  <c r="B270" i="1"/>
  <c r="B264" i="1"/>
  <c r="B263" i="1"/>
  <c r="B262" i="1"/>
  <c r="N408" i="1"/>
  <c r="L371" i="1"/>
  <c r="N371" i="1" l="1"/>
  <c r="L265" i="1"/>
  <c r="L395" i="1"/>
  <c r="L310" i="1"/>
  <c r="L396" i="1"/>
  <c r="L326" i="1"/>
  <c r="L316" i="1"/>
  <c r="L324" i="1"/>
  <c r="L309" i="1"/>
  <c r="L370" i="1"/>
  <c r="N370" i="1"/>
  <c r="N309" i="1"/>
  <c r="N324" i="1"/>
  <c r="N316" i="1"/>
  <c r="N326" i="1"/>
  <c r="N396" i="1"/>
  <c r="N310" i="1"/>
  <c r="N395" i="1"/>
  <c r="N265" i="1"/>
  <c r="L401" i="1"/>
  <c r="N401" i="1"/>
  <c r="M400" i="1"/>
  <c r="L400" i="1" s="1"/>
  <c r="L393" i="1"/>
  <c r="L403" i="1"/>
  <c r="L356" i="1"/>
  <c r="L330" i="1"/>
  <c r="L262" i="1"/>
  <c r="L274" i="1"/>
  <c r="L398" i="1"/>
  <c r="L399" i="1"/>
  <c r="N399" i="1"/>
  <c r="N398" i="1"/>
  <c r="N274" i="1"/>
  <c r="N262" i="1"/>
  <c r="N330" i="1"/>
  <c r="N356" i="1"/>
  <c r="N403" i="1"/>
  <c r="N400" i="1" l="1"/>
  <c r="N393" i="1"/>
  <c r="L229" i="1"/>
  <c r="L230" i="1"/>
  <c r="N230" i="1"/>
  <c r="N229" i="1" l="1"/>
  <c r="L269" i="1" l="1"/>
  <c r="L138" i="1"/>
  <c r="L322" i="1"/>
  <c r="L260" i="1"/>
  <c r="L228" i="1"/>
  <c r="L7" i="1"/>
  <c r="L8" i="1"/>
  <c r="N228" i="1"/>
  <c r="L219" i="1"/>
  <c r="N219" i="1"/>
  <c r="L183" i="1"/>
  <c r="L187" i="1"/>
  <c r="L193" i="1"/>
  <c r="L196" i="1"/>
  <c r="N196" i="1"/>
  <c r="N193" i="1"/>
  <c r="N187" i="1"/>
  <c r="L215" i="1"/>
  <c r="L200" i="1"/>
  <c r="N215" i="1"/>
  <c r="N183" i="1"/>
  <c r="L192" i="1"/>
  <c r="N192" i="1"/>
  <c r="L195" i="1"/>
  <c r="N195" i="1"/>
  <c r="N66" i="1"/>
  <c r="L66" i="1"/>
  <c r="L213" i="1"/>
  <c r="L73" i="1"/>
  <c r="N73" i="1"/>
  <c r="N213" i="1"/>
  <c r="L231" i="1"/>
  <c r="L199" i="1"/>
  <c r="N199" i="1"/>
  <c r="N231" i="1"/>
  <c r="M188" i="1"/>
  <c r="L188" i="1" s="1"/>
  <c r="L227" i="1"/>
  <c r="L226" i="1"/>
  <c r="N227" i="1"/>
  <c r="N226" i="1"/>
  <c r="L315" i="1"/>
  <c r="N315" i="1"/>
  <c r="L284" i="1"/>
  <c r="L295" i="1"/>
  <c r="L282" i="1"/>
  <c r="N282" i="1"/>
  <c r="N295" i="1"/>
  <c r="L307" i="1"/>
  <c r="N284" i="1"/>
  <c r="N307" i="1"/>
  <c r="L272" i="1"/>
  <c r="N272" i="1"/>
  <c r="L300" i="1"/>
  <c r="N300" i="1"/>
  <c r="L279" i="1"/>
  <c r="N279" i="1"/>
  <c r="L331" i="1"/>
  <c r="N331" i="1"/>
  <c r="L325" i="1"/>
  <c r="L278" i="1"/>
  <c r="N278" i="1"/>
  <c r="N325" i="1"/>
  <c r="N276" i="1"/>
  <c r="L276" i="1"/>
  <c r="L314" i="1"/>
  <c r="N314" i="1"/>
  <c r="N290" i="1"/>
  <c r="L290" i="1"/>
  <c r="N260" i="1"/>
  <c r="L351" i="1"/>
  <c r="L383" i="1"/>
  <c r="N383" i="1"/>
  <c r="N351" i="1"/>
  <c r="L334" i="1"/>
  <c r="L304" i="1"/>
  <c r="N304" i="1"/>
  <c r="N334" i="1"/>
  <c r="L384" i="1"/>
  <c r="L323" i="1"/>
  <c r="N323" i="1"/>
  <c r="N384" i="1"/>
  <c r="L405" i="1"/>
  <c r="L342" i="1"/>
  <c r="L347" i="1"/>
  <c r="L407" i="1"/>
  <c r="L273" i="1"/>
  <c r="L275" i="1"/>
  <c r="L350" i="1"/>
  <c r="L266" i="1"/>
  <c r="N266" i="1"/>
  <c r="N350" i="1"/>
  <c r="N275" i="1"/>
  <c r="N273" i="1"/>
  <c r="N407" i="1"/>
  <c r="N347" i="1"/>
  <c r="N342" i="1"/>
  <c r="L386" i="1"/>
  <c r="L369" i="1"/>
  <c r="L328" i="1"/>
  <c r="L348" i="1"/>
  <c r="N405" i="1"/>
  <c r="N348" i="1"/>
  <c r="N328" i="1"/>
  <c r="N369" i="1"/>
  <c r="N386" i="1"/>
  <c r="L185" i="1"/>
  <c r="L233" i="1"/>
  <c r="L402" i="1"/>
  <c r="N402" i="1"/>
  <c r="N233" i="1"/>
  <c r="N185" i="1"/>
  <c r="L198" i="1"/>
  <c r="L190" i="1"/>
  <c r="L216" i="1"/>
  <c r="N216" i="1"/>
  <c r="N190" i="1"/>
  <c r="N188" i="1" l="1"/>
  <c r="N198" i="1"/>
  <c r="L186" i="1"/>
  <c r="N186" i="1"/>
  <c r="N189" i="1"/>
  <c r="L189" i="1"/>
  <c r="L222" i="1"/>
  <c r="N222" i="1"/>
  <c r="L203" i="1"/>
  <c r="N203" i="1"/>
  <c r="L209" i="1"/>
  <c r="N209" i="1"/>
  <c r="L217" i="1"/>
  <c r="L218" i="1"/>
  <c r="L194" i="1"/>
  <c r="N194" i="1"/>
  <c r="N218" i="1"/>
  <c r="N217" i="1"/>
  <c r="L223" i="1"/>
  <c r="N223" i="1"/>
  <c r="L212" i="1"/>
  <c r="L201" i="1"/>
  <c r="N201" i="1"/>
  <c r="N212" i="1"/>
  <c r="L207" i="1"/>
  <c r="N207" i="1"/>
  <c r="N200" i="1"/>
  <c r="L221" i="1"/>
  <c r="L206" i="1"/>
  <c r="N206" i="1"/>
  <c r="N221" i="1"/>
  <c r="L204" i="1"/>
  <c r="N204" i="1"/>
  <c r="L211" i="1"/>
  <c r="N211" i="1"/>
  <c r="L220" i="1"/>
  <c r="N220" i="1"/>
  <c r="L224" i="1"/>
  <c r="L225" i="1"/>
  <c r="N225" i="1"/>
  <c r="N224" i="1"/>
  <c r="L197" i="1"/>
  <c r="N197" i="1"/>
  <c r="L205" i="1"/>
  <c r="N205" i="1"/>
  <c r="L202" i="1"/>
  <c r="N202" i="1"/>
  <c r="L208" i="1"/>
  <c r="N208" i="1"/>
  <c r="N210" i="1"/>
  <c r="L210" i="1"/>
  <c r="L184" i="1"/>
  <c r="L191" i="1"/>
  <c r="N214" i="1"/>
  <c r="L214" i="1"/>
  <c r="L100" i="1"/>
  <c r="N191" i="1"/>
  <c r="N184" i="1"/>
  <c r="M181" i="1" l="1"/>
  <c r="N181" i="1" s="1"/>
  <c r="L182" i="1"/>
  <c r="N182" i="1"/>
  <c r="L148" i="1"/>
  <c r="N148" i="1"/>
  <c r="L169" i="1"/>
  <c r="N169" i="1"/>
  <c r="L177" i="1"/>
  <c r="N177" i="1"/>
  <c r="L159" i="1"/>
  <c r="L392" i="1"/>
  <c r="N159" i="1"/>
  <c r="L56" i="1"/>
  <c r="N56" i="1"/>
  <c r="M15" i="1"/>
  <c r="L156" i="1"/>
  <c r="N156" i="1"/>
  <c r="L264" i="1"/>
  <c r="N264" i="1"/>
  <c r="L181" i="1" l="1"/>
  <c r="L146" i="1"/>
  <c r="N146" i="1"/>
  <c r="L151" i="1"/>
  <c r="N151" i="1"/>
  <c r="L95" i="1"/>
  <c r="N95" i="1"/>
  <c r="L69" i="1"/>
  <c r="N69" i="1"/>
  <c r="L144" i="1"/>
  <c r="N144" i="1"/>
  <c r="L162" i="1"/>
  <c r="N162" i="1"/>
  <c r="L142" i="1"/>
  <c r="N142" i="1"/>
  <c r="L161" i="1"/>
  <c r="N161" i="1"/>
  <c r="L172" i="1"/>
  <c r="N100" i="1"/>
  <c r="L164" i="1"/>
  <c r="N164" i="1"/>
  <c r="L173" i="1"/>
  <c r="N173" i="1"/>
  <c r="L170" i="1"/>
  <c r="N170" i="1"/>
  <c r="L171" i="1"/>
  <c r="N171" i="1"/>
  <c r="L158" i="1"/>
  <c r="N158" i="1"/>
  <c r="L143" i="1"/>
  <c r="N143" i="1"/>
  <c r="L150" i="1"/>
  <c r="N150" i="1"/>
  <c r="M147" i="1"/>
  <c r="L147" i="1" s="1"/>
  <c r="L180" i="1"/>
  <c r="N180" i="1"/>
  <c r="L166" i="1"/>
  <c r="N166" i="1"/>
  <c r="L155" i="1"/>
  <c r="N155" i="1"/>
  <c r="L179" i="1"/>
  <c r="N179" i="1"/>
  <c r="L154" i="1"/>
  <c r="N154" i="1"/>
  <c r="L165" i="1"/>
  <c r="N165" i="1"/>
  <c r="L178" i="1"/>
  <c r="N178" i="1"/>
  <c r="L174" i="1"/>
  <c r="N174" i="1"/>
  <c r="L153" i="1"/>
  <c r="N153" i="1"/>
  <c r="L168" i="1"/>
  <c r="N168" i="1"/>
  <c r="L163" i="1"/>
  <c r="M167" i="1"/>
  <c r="L167" i="1" s="1"/>
  <c r="L175" i="1"/>
  <c r="N175" i="1"/>
  <c r="L357" i="1"/>
  <c r="N357" i="1"/>
  <c r="N141" i="1"/>
  <c r="L160" i="1"/>
  <c r="N160" i="1"/>
  <c r="L176" i="1"/>
  <c r="N176" i="1"/>
  <c r="L157" i="1"/>
  <c r="N157" i="1"/>
  <c r="L152" i="1"/>
  <c r="N152" i="1"/>
  <c r="L244" i="1"/>
  <c r="N244" i="1"/>
  <c r="M235" i="1"/>
  <c r="L235" i="1" s="1"/>
  <c r="L341" i="1"/>
  <c r="N341" i="1"/>
  <c r="L35" i="1"/>
  <c r="N35" i="1"/>
  <c r="L145" i="1"/>
  <c r="N145" i="1"/>
  <c r="L149" i="1"/>
  <c r="N149" i="1"/>
  <c r="L390" i="1"/>
  <c r="M346" i="1"/>
  <c r="L346" i="1" s="1"/>
  <c r="N344" i="1"/>
  <c r="N390" i="1"/>
  <c r="L289" i="1"/>
  <c r="N289" i="1"/>
  <c r="L319" i="1"/>
  <c r="N322" i="1"/>
  <c r="N319" i="1"/>
  <c r="L355" i="1"/>
  <c r="L320" i="1"/>
  <c r="L375" i="1"/>
  <c r="N320" i="1"/>
  <c r="B358" i="1"/>
  <c r="M358" i="1"/>
  <c r="M361" i="1"/>
  <c r="L391" i="1"/>
  <c r="L271" i="1"/>
  <c r="N271" i="1"/>
  <c r="L292" i="1"/>
  <c r="N292" i="1"/>
  <c r="N391" i="1"/>
  <c r="L364" i="1"/>
  <c r="N364" i="1"/>
  <c r="M270" i="1"/>
  <c r="L270" i="1" s="1"/>
  <c r="M288" i="1"/>
  <c r="L287" i="1"/>
  <c r="N269" i="1"/>
  <c r="N287" i="1"/>
  <c r="L360" i="1"/>
  <c r="L268" i="1"/>
  <c r="L267" i="1"/>
  <c r="L283" i="1"/>
  <c r="L286" i="1"/>
  <c r="N268" i="1"/>
  <c r="L406" i="1"/>
  <c r="L354" i="1"/>
  <c r="L302" i="1"/>
  <c r="N283" i="1"/>
  <c r="N267" i="1"/>
  <c r="L321" i="1"/>
  <c r="N321" i="1"/>
  <c r="L387" i="1"/>
  <c r="N387" i="1"/>
  <c r="L339" i="1"/>
  <c r="N339" i="1"/>
  <c r="L367" i="1"/>
  <c r="N367" i="1"/>
  <c r="L381" i="1"/>
  <c r="N381" i="1"/>
  <c r="L372" i="1"/>
  <c r="N372" i="1"/>
  <c r="L382" i="1"/>
  <c r="N382" i="1"/>
  <c r="L349" i="1"/>
  <c r="N349" i="1"/>
  <c r="N105" i="1"/>
  <c r="L105" i="1"/>
  <c r="N277" i="1"/>
  <c r="N147" i="1" l="1"/>
  <c r="N361" i="1"/>
  <c r="L344" i="1"/>
  <c r="N235" i="1"/>
  <c r="N288" i="1"/>
  <c r="L288" i="1"/>
  <c r="N167" i="1"/>
  <c r="L358" i="1"/>
  <c r="L361" i="1"/>
  <c r="N358" i="1"/>
  <c r="N360" i="1"/>
  <c r="N270" i="1"/>
  <c r="N286" i="1"/>
  <c r="N406" i="1"/>
  <c r="N354" i="1"/>
  <c r="N302" i="1"/>
  <c r="N355" i="1"/>
  <c r="N346" i="1"/>
  <c r="N375" i="1"/>
  <c r="N376" i="1"/>
  <c r="N379" i="1"/>
  <c r="N377" i="1"/>
  <c r="L376" i="1"/>
  <c r="L379" i="1"/>
  <c r="L377" i="1"/>
  <c r="L277" i="1"/>
  <c r="N378" i="1"/>
  <c r="L378" i="1"/>
  <c r="L389" i="1"/>
  <c r="N389" i="1"/>
  <c r="L297" i="1"/>
  <c r="N297" i="1"/>
  <c r="L388" i="1"/>
  <c r="N388" i="1"/>
  <c r="N363" i="1"/>
  <c r="N394" i="1"/>
  <c r="N305" i="1"/>
  <c r="L305" i="1"/>
  <c r="L363" i="1"/>
  <c r="L394" i="1"/>
  <c r="N298" i="1"/>
  <c r="L298" i="1"/>
  <c r="L404" i="1"/>
  <c r="N404" i="1"/>
  <c r="N259" i="1"/>
  <c r="L353" i="1"/>
  <c r="L261" i="1"/>
  <c r="N353" i="1"/>
  <c r="N261" i="1"/>
  <c r="N263" i="1"/>
  <c r="L85" i="1"/>
  <c r="N306" i="1"/>
  <c r="L306" i="1"/>
  <c r="L337" i="1"/>
  <c r="N337" i="1"/>
  <c r="M13" i="1"/>
  <c r="N13" i="1" s="1"/>
  <c r="M48" i="1"/>
  <c r="N48" i="1" s="1"/>
  <c r="L62" i="1"/>
  <c r="N62" i="1"/>
  <c r="M89" i="1"/>
  <c r="L89" i="1" s="1"/>
  <c r="M90" i="1"/>
  <c r="L90" i="1" s="1"/>
  <c r="M75" i="1"/>
  <c r="N75" i="1" s="1"/>
  <c r="M294" i="1"/>
  <c r="L294" i="1" s="1"/>
  <c r="N53" i="1"/>
  <c r="N138" i="1"/>
  <c r="L249" i="1"/>
  <c r="L257" i="1"/>
  <c r="L255" i="1"/>
  <c r="L91" i="1"/>
  <c r="L254" i="1"/>
  <c r="L252" i="1"/>
  <c r="L240" i="1"/>
  <c r="L247" i="1"/>
  <c r="L242" i="1"/>
  <c r="L237" i="1"/>
  <c r="L245" i="1"/>
  <c r="L232" i="1"/>
  <c r="L251" i="1"/>
  <c r="L250" i="1"/>
  <c r="L239" i="1"/>
  <c r="L243" i="1"/>
  <c r="L248" i="1"/>
  <c r="L258" i="1"/>
  <c r="L241" i="1"/>
  <c r="L234" i="1"/>
  <c r="L97" i="1"/>
  <c r="L106" i="1"/>
  <c r="L65" i="1"/>
  <c r="L83" i="1"/>
  <c r="L17" i="1"/>
  <c r="L127" i="1"/>
  <c r="L125" i="1"/>
  <c r="L112" i="1"/>
  <c r="L59" i="1"/>
  <c r="L94" i="1"/>
  <c r="L44" i="1"/>
  <c r="L38" i="1"/>
  <c r="L61" i="1"/>
  <c r="L43" i="1"/>
  <c r="L53" i="1"/>
  <c r="L24" i="1"/>
  <c r="L25" i="1"/>
  <c r="L88" i="1"/>
  <c r="L119" i="1"/>
  <c r="L117" i="1"/>
  <c r="L60" i="1"/>
  <c r="L71" i="1"/>
  <c r="L93" i="1"/>
  <c r="L116" i="1"/>
  <c r="L126" i="1"/>
  <c r="L41" i="1"/>
  <c r="L6" i="1"/>
  <c r="L46" i="1"/>
  <c r="L42" i="1"/>
  <c r="L80" i="1"/>
  <c r="L77" i="1"/>
  <c r="L26" i="1"/>
  <c r="L18" i="1"/>
  <c r="L101" i="1"/>
  <c r="L78" i="1"/>
  <c r="L54" i="1"/>
  <c r="L47" i="1"/>
  <c r="L99" i="1"/>
  <c r="L57" i="1"/>
  <c r="L110" i="1"/>
  <c r="L115" i="1"/>
  <c r="L113" i="1"/>
  <c r="L40" i="1"/>
  <c r="L84" i="1"/>
  <c r="L109" i="1"/>
  <c r="L64" i="1"/>
  <c r="L39" i="1"/>
  <c r="L67" i="1"/>
  <c r="L114" i="1"/>
  <c r="L122" i="1"/>
  <c r="L120" i="1"/>
  <c r="L102" i="1"/>
  <c r="L51" i="1"/>
  <c r="L16" i="1"/>
  <c r="L96" i="1"/>
  <c r="L81" i="1"/>
  <c r="L19" i="1"/>
  <c r="L32" i="1"/>
  <c r="L10" i="1"/>
  <c r="L107" i="1"/>
  <c r="L15" i="1"/>
  <c r="L103" i="1"/>
  <c r="L52" i="1"/>
  <c r="L28" i="1"/>
  <c r="L128" i="1"/>
  <c r="L108" i="1"/>
  <c r="L111" i="1"/>
  <c r="L123" i="1"/>
  <c r="L121" i="1"/>
  <c r="L124" i="1"/>
  <c r="L104" i="1"/>
  <c r="L92" i="1"/>
  <c r="L68" i="1"/>
  <c r="L11" i="1"/>
  <c r="L58" i="1"/>
  <c r="L74" i="1"/>
  <c r="L55" i="1"/>
  <c r="L86" i="1"/>
  <c r="L253" i="1"/>
  <c r="L76" i="1"/>
  <c r="L36" i="1"/>
  <c r="L79" i="1"/>
  <c r="L118" i="1"/>
  <c r="L72" i="1"/>
  <c r="L63" i="1"/>
  <c r="L87" i="1"/>
  <c r="L45" i="1"/>
  <c r="L20" i="1"/>
  <c r="L21" i="1"/>
  <c r="L27" i="1"/>
  <c r="L29" i="1"/>
  <c r="L98" i="1"/>
  <c r="L49" i="1"/>
  <c r="L34" i="1"/>
  <c r="L37" i="1"/>
  <c r="L22" i="1"/>
  <c r="L30" i="1"/>
  <c r="L31" i="1"/>
  <c r="L12" i="1"/>
  <c r="L9" i="1"/>
  <c r="L14" i="1"/>
  <c r="L33" i="1"/>
  <c r="L23" i="1"/>
  <c r="L50" i="1"/>
  <c r="L70" i="1"/>
  <c r="L301" i="1"/>
  <c r="L365" i="1"/>
  <c r="L374" i="1"/>
  <c r="L246" i="1"/>
  <c r="L343" i="1"/>
  <c r="L291" i="1"/>
  <c r="L312" i="1"/>
  <c r="L333" i="1"/>
  <c r="L299" i="1"/>
  <c r="L329" i="1"/>
  <c r="L318" i="1"/>
  <c r="L345" i="1"/>
  <c r="L296" i="1"/>
  <c r="L281" i="1"/>
  <c r="L308" i="1"/>
  <c r="L285" i="1"/>
  <c r="L338" i="1"/>
  <c r="L352" i="1"/>
  <c r="L336" i="1"/>
  <c r="L335" i="1"/>
  <c r="L368" i="1"/>
  <c r="L366" i="1"/>
  <c r="L380" i="1"/>
  <c r="L317" i="1"/>
  <c r="L373" i="1"/>
  <c r="L280" i="1"/>
  <c r="L327" i="1"/>
  <c r="L313" i="1"/>
  <c r="L359" i="1"/>
  <c r="L293" i="1"/>
  <c r="L332" i="1"/>
  <c r="L397" i="1"/>
  <c r="L311" i="1"/>
  <c r="L303" i="1"/>
  <c r="L340" i="1"/>
  <c r="L362" i="1"/>
  <c r="L238" i="1"/>
  <c r="N238" i="1"/>
  <c r="L236" i="1"/>
  <c r="L256" i="1"/>
  <c r="N236" i="1"/>
  <c r="N249" i="1"/>
  <c r="N257" i="1"/>
  <c r="N255" i="1"/>
  <c r="N91" i="1"/>
  <c r="N254" i="1"/>
  <c r="N252" i="1"/>
  <c r="N240" i="1"/>
  <c r="N247" i="1"/>
  <c r="N242" i="1"/>
  <c r="N237" i="1"/>
  <c r="N245" i="1"/>
  <c r="N232" i="1"/>
  <c r="N251" i="1"/>
  <c r="N250" i="1"/>
  <c r="N239" i="1"/>
  <c r="N243" i="1"/>
  <c r="N248" i="1"/>
  <c r="N258" i="1"/>
  <c r="N241" i="1"/>
  <c r="N234" i="1"/>
  <c r="N97" i="1"/>
  <c r="N106" i="1"/>
  <c r="N65" i="1"/>
  <c r="N17" i="1"/>
  <c r="N127" i="1"/>
  <c r="N125" i="1"/>
  <c r="N112" i="1"/>
  <c r="N59" i="1"/>
  <c r="N94" i="1"/>
  <c r="N44" i="1"/>
  <c r="N7" i="1"/>
  <c r="N38" i="1"/>
  <c r="N61" i="1"/>
  <c r="N43" i="1"/>
  <c r="N24" i="1"/>
  <c r="N25" i="1"/>
  <c r="N88" i="1"/>
  <c r="N119" i="1"/>
  <c r="N117" i="1"/>
  <c r="N60" i="1"/>
  <c r="N71" i="1"/>
  <c r="N93" i="1"/>
  <c r="N116" i="1"/>
  <c r="N126" i="1"/>
  <c r="N41" i="1"/>
  <c r="N6" i="1"/>
  <c r="N46" i="1"/>
  <c r="N42" i="1"/>
  <c r="N26" i="1"/>
  <c r="N18" i="1"/>
  <c r="N101" i="1"/>
  <c r="N54" i="1"/>
  <c r="N47" i="1"/>
  <c r="N99" i="1"/>
  <c r="N57" i="1"/>
  <c r="N110" i="1"/>
  <c r="N115" i="1"/>
  <c r="N113" i="1"/>
  <c r="N40" i="1"/>
  <c r="N109" i="1"/>
  <c r="N64" i="1"/>
  <c r="N39" i="1"/>
  <c r="N67" i="1"/>
  <c r="N114" i="1"/>
  <c r="N122" i="1"/>
  <c r="N120" i="1"/>
  <c r="N102" i="1"/>
  <c r="N51" i="1"/>
  <c r="N16" i="1"/>
  <c r="N96" i="1"/>
  <c r="N19" i="1"/>
  <c r="N32" i="1"/>
  <c r="N10" i="1"/>
  <c r="N8" i="1"/>
  <c r="N107" i="1"/>
  <c r="N15" i="1"/>
  <c r="N103" i="1"/>
  <c r="N52" i="1"/>
  <c r="N28" i="1"/>
  <c r="N128" i="1"/>
  <c r="N108" i="1"/>
  <c r="N111" i="1"/>
  <c r="N123" i="1"/>
  <c r="N121" i="1"/>
  <c r="N124" i="1"/>
  <c r="N104" i="1"/>
  <c r="N92" i="1"/>
  <c r="N68" i="1"/>
  <c r="N11" i="1"/>
  <c r="N58" i="1"/>
  <c r="N74" i="1"/>
  <c r="N55" i="1"/>
  <c r="N86" i="1"/>
  <c r="N253" i="1"/>
  <c r="N76" i="1"/>
  <c r="N36" i="1"/>
  <c r="N118" i="1"/>
  <c r="N72" i="1"/>
  <c r="N63" i="1"/>
  <c r="N87" i="1"/>
  <c r="N45" i="1"/>
  <c r="N20" i="1"/>
  <c r="N21" i="1"/>
  <c r="N27" i="1"/>
  <c r="N29" i="1"/>
  <c r="N98" i="1"/>
  <c r="N49" i="1"/>
  <c r="N34" i="1"/>
  <c r="N37" i="1"/>
  <c r="N22" i="1"/>
  <c r="N30" i="1"/>
  <c r="N31" i="1"/>
  <c r="N12" i="1"/>
  <c r="N9" i="1"/>
  <c r="N14" i="1"/>
  <c r="N33" i="1"/>
  <c r="N23" i="1"/>
  <c r="N50" i="1"/>
  <c r="N70" i="1"/>
  <c r="N301" i="1"/>
  <c r="N365" i="1"/>
  <c r="N374" i="1"/>
  <c r="N246" i="1"/>
  <c r="N343" i="1"/>
  <c r="N291" i="1"/>
  <c r="N312" i="1"/>
  <c r="N333" i="1"/>
  <c r="N299" i="1"/>
  <c r="N329" i="1"/>
  <c r="N318" i="1"/>
  <c r="N345" i="1"/>
  <c r="N296" i="1"/>
  <c r="N281" i="1"/>
  <c r="N308" i="1"/>
  <c r="N285" i="1"/>
  <c r="N338" i="1"/>
  <c r="N352" i="1"/>
  <c r="N392" i="1"/>
  <c r="N336" i="1"/>
  <c r="N335" i="1"/>
  <c r="N368" i="1"/>
  <c r="N366" i="1"/>
  <c r="N380" i="1"/>
  <c r="N317" i="1"/>
  <c r="N373" i="1"/>
  <c r="N280" i="1"/>
  <c r="N327" i="1"/>
  <c r="N313" i="1"/>
  <c r="N359" i="1"/>
  <c r="N293" i="1"/>
  <c r="N332" i="1"/>
  <c r="N397" i="1"/>
  <c r="N311" i="1"/>
  <c r="N303" i="1"/>
  <c r="N340" i="1"/>
  <c r="N362" i="1"/>
  <c r="N256" i="1"/>
  <c r="L263" i="1" l="1"/>
  <c r="L13" i="1"/>
  <c r="N90" i="1"/>
  <c r="N294" i="1"/>
  <c r="L48" i="1"/>
  <c r="N89" i="1"/>
  <c r="L75" i="1"/>
  <c r="K256" i="1"/>
  <c r="K236" i="1"/>
  <c r="K249" i="1"/>
  <c r="A2" i="3" l="1"/>
  <c r="B2" i="3"/>
</calcChain>
</file>

<file path=xl/sharedStrings.xml><?xml version="1.0" encoding="utf-8"?>
<sst xmlns="http://schemas.openxmlformats.org/spreadsheetml/2006/main" count="2694" uniqueCount="923">
  <si>
    <t>Location</t>
  </si>
  <si>
    <t>Condition</t>
  </si>
  <si>
    <t>Vendor</t>
  </si>
  <si>
    <t>PHYSICAL CONDITION</t>
  </si>
  <si>
    <t>FINANCIAL STATUS</t>
  </si>
  <si>
    <t>Excellent</t>
  </si>
  <si>
    <t>Good</t>
  </si>
  <si>
    <t>Fair</t>
  </si>
  <si>
    <t>Item description (make and model)</t>
  </si>
  <si>
    <t>Initial cost</t>
  </si>
  <si>
    <t>Year purchased
(00 = Unknown)</t>
  </si>
  <si>
    <t>Front Shed</t>
  </si>
  <si>
    <t>Rear Shed</t>
  </si>
  <si>
    <t>Storage</t>
  </si>
  <si>
    <t>Office</t>
  </si>
  <si>
    <t>Asset type</t>
  </si>
  <si>
    <t>Disposable</t>
  </si>
  <si>
    <t>Tools</t>
  </si>
  <si>
    <t>Equipment</t>
  </si>
  <si>
    <t>RV Supplies</t>
  </si>
  <si>
    <t>Parts</t>
  </si>
  <si>
    <t>Quantity</t>
  </si>
  <si>
    <t>Manufacture</t>
  </si>
  <si>
    <t>HPRV EQUIPMENT INVENTORY LIST</t>
  </si>
  <si>
    <t>Champion</t>
  </si>
  <si>
    <t>RV Yard</t>
  </si>
  <si>
    <t>Title</t>
  </si>
  <si>
    <t>location</t>
  </si>
  <si>
    <t>condition</t>
  </si>
  <si>
    <t>asset type</t>
  </si>
  <si>
    <t>Link</t>
  </si>
  <si>
    <t>Walmart</t>
  </si>
  <si>
    <t>Welcome mats</t>
  </si>
  <si>
    <t>Rental Equipment</t>
  </si>
  <si>
    <t>Generator covers</t>
  </si>
  <si>
    <t>Amazon</t>
  </si>
  <si>
    <t>Lowes</t>
  </si>
  <si>
    <t>4375 watt duel fuel generator</t>
  </si>
  <si>
    <t>4500 watt Invertor generator</t>
  </si>
  <si>
    <t>Sam's Club</t>
  </si>
  <si>
    <t>50' 10 gauge extension cord</t>
  </si>
  <si>
    <t>Cigarette butt disposal</t>
  </si>
  <si>
    <t>20lb Propane bottles</t>
  </si>
  <si>
    <t>Water hose reels</t>
  </si>
  <si>
    <t>100' Black heavy duty water hose</t>
  </si>
  <si>
    <t>100' Flexzilla water hose</t>
  </si>
  <si>
    <t>Flexzilla</t>
  </si>
  <si>
    <t>extension cord reel</t>
  </si>
  <si>
    <t>Home Depot</t>
  </si>
  <si>
    <t>100' extension cord</t>
  </si>
  <si>
    <t>Werner</t>
  </si>
  <si>
    <t>2 step ladder</t>
  </si>
  <si>
    <t>Rubbermaid</t>
  </si>
  <si>
    <t>Masterlock</t>
  </si>
  <si>
    <t>4# combo lock</t>
  </si>
  <si>
    <t>ACE Hardware</t>
  </si>
  <si>
    <t>50' air hoses</t>
  </si>
  <si>
    <t>Dewalt</t>
  </si>
  <si>
    <t>50' 12 gauge extension cord</t>
  </si>
  <si>
    <t>LED Shed light</t>
  </si>
  <si>
    <t>US Road atlas</t>
  </si>
  <si>
    <t>HPRV</t>
  </si>
  <si>
    <t>Office Depot</t>
  </si>
  <si>
    <t>equate</t>
  </si>
  <si>
    <t>First aid kits</t>
  </si>
  <si>
    <t>Cosco</t>
  </si>
  <si>
    <t>step stool</t>
  </si>
  <si>
    <t>Sylvania</t>
  </si>
  <si>
    <t>various light bulbs</t>
  </si>
  <si>
    <t>9 volt batteries</t>
  </si>
  <si>
    <t>AA Batteries</t>
  </si>
  <si>
    <t>Rayovac</t>
  </si>
  <si>
    <t>AAA Batteries</t>
  </si>
  <si>
    <t>Nail Polish</t>
  </si>
  <si>
    <t xml:space="preserve">ACE </t>
  </si>
  <si>
    <t>Small utility bag</t>
  </si>
  <si>
    <t>Toilet plunger vacuum adapter</t>
  </si>
  <si>
    <t>Various Shop vacuum attachments</t>
  </si>
  <si>
    <t>Lynx Levelers (10 pack)</t>
  </si>
  <si>
    <t>Camping World</t>
  </si>
  <si>
    <t>Extendable bug brush</t>
  </si>
  <si>
    <t>Cleaning baskets</t>
  </si>
  <si>
    <t>Bona microfiber pads</t>
  </si>
  <si>
    <t>TV remotes</t>
  </si>
  <si>
    <t>HDMI Cables</t>
  </si>
  <si>
    <t xml:space="preserve"> 7 to 4 pin trailer adapter</t>
  </si>
  <si>
    <t>Trailer 7pin cable cord</t>
  </si>
  <si>
    <t>Trailer cord tester</t>
  </si>
  <si>
    <t>Milwaukee</t>
  </si>
  <si>
    <t>Step bit</t>
  </si>
  <si>
    <t>Scissor bit adapter</t>
  </si>
  <si>
    <t>4" bit sleeve extender</t>
  </si>
  <si>
    <t>42 Bit set w/ case</t>
  </si>
  <si>
    <t>30Amp portable surge protector</t>
  </si>
  <si>
    <t>Progressive industries</t>
  </si>
  <si>
    <t>2"sleeve adapter</t>
  </si>
  <si>
    <t>1 1/4" hitch adapter w/ball</t>
  </si>
  <si>
    <t>Curt</t>
  </si>
  <si>
    <t xml:space="preserve">Reese </t>
  </si>
  <si>
    <t>Hitch locking pin</t>
  </si>
  <si>
    <t>Coupler ball lock</t>
  </si>
  <si>
    <t>Chevy</t>
  </si>
  <si>
    <t>Silverado SD 2500 4WD
 backup/front cameras+
speakers+brake controller+
Aftermarket LED lights</t>
  </si>
  <si>
    <t>Swiffer</t>
  </si>
  <si>
    <t>Bottle refills</t>
  </si>
  <si>
    <t>Bona</t>
  </si>
  <si>
    <t>Bona bottle refills</t>
  </si>
  <si>
    <t>Dish soap</t>
  </si>
  <si>
    <t>Hand soap</t>
  </si>
  <si>
    <t>vendor</t>
  </si>
  <si>
    <t>Arm&amp;Hammer</t>
  </si>
  <si>
    <t>Fridge baking soda air filter</t>
  </si>
  <si>
    <t>Shark</t>
  </si>
  <si>
    <t>vacuum filter set</t>
  </si>
  <si>
    <t>Vacuum brush roller attachment</t>
  </si>
  <si>
    <t>NV500 series Professional rotator vacuum</t>
  </si>
  <si>
    <t>Lysol</t>
  </si>
  <si>
    <t>aerosol disinfectant sprays</t>
  </si>
  <si>
    <t>Gas cans (1 gal, 3gl, 5 gal)</t>
  </si>
  <si>
    <t>165 PSI pancake air compressor</t>
  </si>
  <si>
    <t>Troubleshooting manuals</t>
  </si>
  <si>
    <t>Jack pads</t>
  </si>
  <si>
    <t>Various trailer hitch pins, chains, hooks, etc.</t>
  </si>
  <si>
    <t>eBay</t>
  </si>
  <si>
    <t>Fabreeze</t>
  </si>
  <si>
    <t>Pledge</t>
  </si>
  <si>
    <t>Wood cleaner polish</t>
  </si>
  <si>
    <t>Glass cleaner spray bottles</t>
  </si>
  <si>
    <t>Simple green spray bottles</t>
  </si>
  <si>
    <t>Multi-purpose cleaner spray bottles</t>
  </si>
  <si>
    <t>Shout</t>
  </si>
  <si>
    <t>Carpet cleaner spray bottles</t>
  </si>
  <si>
    <t>Scott</t>
  </si>
  <si>
    <t>Harbor Freight</t>
  </si>
  <si>
    <t>15" crescent wrench</t>
  </si>
  <si>
    <t xml:space="preserve"> 1 1/8" socket</t>
  </si>
  <si>
    <t>1 1/16" long socket</t>
  </si>
  <si>
    <t>Husky</t>
  </si>
  <si>
    <t>Socket size adapter/reducer</t>
  </si>
  <si>
    <t>https://www.amazon.com/Adapter-Reducer-4-Piece-Extentsion-Conversion/dp/B0B25LMK5R/ref=sxin_16_ac_d_bv?ac_md=0-0-QnVkZ2V0IFBpY2s%3D-ac_d_bv_bv_bv&amp;content-id=amzn1.sym.8f2bf95d-b9c2-4e6d-96a9-5fdf77a1951d%3Aamzn1.sym.8f2bf95d-b9c2-4e6d-96a9-5fdf77a1951d&amp;cv_ct_cx=socket%2Badapter%2Bset&amp;keywords=socket%2Badapter%2Bset&amp;pd_rd_i=B0B25LMK5R&amp;pd_rd_r=fe817294-4a56-441e-8a88-41502cc5a2f8&amp;pd_rd_w=1jFYS&amp;pd_rd_wg=n4CeR&amp;pf_rd_p=8f2bf95d-b9c2-4e6d-96a9-5fdf77a1951d&amp;pf_rd_r=V8Z40WHHW2J8RJDBQB0J&amp;qid=1674148954&amp;sprefix=socket%2Bad%2Caps%2C138&amp;sr=1-1-270ce31b-afa8-499f-878b-3bb461a9a5a6&amp;th=1</t>
  </si>
  <si>
    <t>Toilet chem bottles</t>
  </si>
  <si>
    <t>Various sewer caps and adapters</t>
  </si>
  <si>
    <t>Cleaning prep checklist</t>
  </si>
  <si>
    <t>Duel head tire gauges</t>
  </si>
  <si>
    <t>single head tire gauges</t>
  </si>
  <si>
    <t>Discount Tire</t>
  </si>
  <si>
    <t>Round level bubbles</t>
  </si>
  <si>
    <t>Stick lighter wands</t>
  </si>
  <si>
    <t>Dollar Store</t>
  </si>
  <si>
    <t>Ryobi</t>
  </si>
  <si>
    <t>Battery cleaning kit</t>
  </si>
  <si>
    <t>Headlight cleaning kit</t>
  </si>
  <si>
    <t>Simple green concentrate</t>
  </si>
  <si>
    <t>Pinsol concentrate</t>
  </si>
  <si>
    <t>Meguiars Glass concentrate</t>
  </si>
  <si>
    <t>B&amp;W</t>
  </si>
  <si>
    <t>Latex glove boxes</t>
  </si>
  <si>
    <t>Latex glove containers</t>
  </si>
  <si>
    <t>Vice grips pliers</t>
  </si>
  <si>
    <t>Pliers</t>
  </si>
  <si>
    <t>Curved needle nose</t>
  </si>
  <si>
    <t>Various screwdrivers</t>
  </si>
  <si>
    <t>Mini screwdriver set</t>
  </si>
  <si>
    <t>Mini torx screwdriver set</t>
  </si>
  <si>
    <t>Caulk gun</t>
  </si>
  <si>
    <t>Alan wrench set</t>
  </si>
  <si>
    <t>Staple gun</t>
  </si>
  <si>
    <t>Clamps</t>
  </si>
  <si>
    <t>Hand saw</t>
  </si>
  <si>
    <t>Hand file</t>
  </si>
  <si>
    <t>Tape measure</t>
  </si>
  <si>
    <t>Work gloves</t>
  </si>
  <si>
    <t>Latex gloves</t>
  </si>
  <si>
    <t>Box cutter</t>
  </si>
  <si>
    <t>Mini level</t>
  </si>
  <si>
    <t>Prybar</t>
  </si>
  <si>
    <t>Hammer</t>
  </si>
  <si>
    <t>Baby sledge hammer</t>
  </si>
  <si>
    <t>Miscellaneous tools</t>
  </si>
  <si>
    <t>Canopys 10' x 10'</t>
  </si>
  <si>
    <t>Blackstone 17" Griddles</t>
  </si>
  <si>
    <t>Blackstone carrying bag and covers</t>
  </si>
  <si>
    <t>Folding camping chairs</t>
  </si>
  <si>
    <t>Large dice game</t>
  </si>
  <si>
    <t>Cornhole bean toss</t>
  </si>
  <si>
    <t>Giant jenga</t>
  </si>
  <si>
    <t>Bean toss</t>
  </si>
  <si>
    <t>Horseshoe &amp; ring toss game</t>
  </si>
  <si>
    <t>Wooden ladder toss game</t>
  </si>
  <si>
    <t>Mini 1lb propane bottle</t>
  </si>
  <si>
    <t>Mini scale</t>
  </si>
  <si>
    <t>Propane fill adapter</t>
  </si>
  <si>
    <t>https://www.amazon.com/GoSports-Premium-Metal-Ladder-Toss/dp/B00ZUABS6A?ref_=ast_sto_dp</t>
  </si>
  <si>
    <t>GoSport</t>
  </si>
  <si>
    <t>https://www.amazon.com/GoSports-Portable-Framed-Cornhole-Carrying/dp/B011XFDMAA?ref_=ast_sto_dp&amp;th=1</t>
  </si>
  <si>
    <t>https://www.amazon.com/GoSports-Wooden-Toppling-Gameboard-Premium/dp/B00ZUABRXO/ref=sr_1_5?crid=2P6J08Z2J17B2&amp;keywords=giant%2Bjenga&amp;qid=1674158668&amp;s=sporting-goods&amp;sprefix=giant%2B%2Csporting%2C119&amp;sr=1-5&amp;th=1</t>
  </si>
  <si>
    <t>https://www.amazon.com/GoSports-Official-Regulation-Cornhole-Weather/dp/B01IN60NHC/ref=sr_1_12?crid=1TX06ATUPG2AD&amp;keywords=bean%2Btoss&amp;qid=1674158713&amp;s=sporting-goods&amp;sprefix=bean%2Btoss%2Csporting%2C112&amp;sr=1-12&amp;th=1</t>
  </si>
  <si>
    <t>https://www.amazon.com/GASPRO-Propane-Refill-Adapter-Bottles/dp/B01N3CWU1E/ref=sr_1_3?keywords=propane+fill+adapter+1lb+to+20lb&amp;qid=1674159191&amp;sprefix=propane+fill+ad%2Caps%2C124&amp;sr=8-3</t>
  </si>
  <si>
    <t>Citronella candle</t>
  </si>
  <si>
    <t>Campfire extendable sticks</t>
  </si>
  <si>
    <t>Folding camping tables</t>
  </si>
  <si>
    <t>Outdoor camping rugs</t>
  </si>
  <si>
    <t>Water life vests</t>
  </si>
  <si>
    <t>50' Heated water hose</t>
  </si>
  <si>
    <t>Hitch bike racks</t>
  </si>
  <si>
    <t>REI</t>
  </si>
  <si>
    <t>Thule 4 bike rack</t>
  </si>
  <si>
    <t>Ladder bike rack</t>
  </si>
  <si>
    <t>Brake controller bin w/lid</t>
  </si>
  <si>
    <t>Inflatable water tubes</t>
  </si>
  <si>
    <t>3 Step stool</t>
  </si>
  <si>
    <t>Sterlite</t>
  </si>
  <si>
    <t>RV Cleaning baskets</t>
  </si>
  <si>
    <t>Various storage baskets</t>
  </si>
  <si>
    <t>Mini trash cans</t>
  </si>
  <si>
    <t>Bissell</t>
  </si>
  <si>
    <t>Portable heaters</t>
  </si>
  <si>
    <t>Paper towel rolls</t>
  </si>
  <si>
    <t>RV toilet paper rolls</t>
  </si>
  <si>
    <t>Cargo carrier</t>
  </si>
  <si>
    <t>Total Replacement cost</t>
  </si>
  <si>
    <t>Replacement Cost</t>
  </si>
  <si>
    <t>aerosol air freshener sprays</t>
  </si>
  <si>
    <t>Sterilite</t>
  </si>
  <si>
    <t>Lysol concentrate</t>
  </si>
  <si>
    <t xml:space="preserve">NuFoamicide disinfectant </t>
  </si>
  <si>
    <t>Fabreeze concentrate</t>
  </si>
  <si>
    <t>https://www.lowes.com/pd/Champion-Power-Equipment-Champion-3650-Watt-Dual-Fuel-Portable-Generator-with-CO-Shield/5013242147?cm_mmc=shp-_-c-_-prd-_-sol-_-bng-_-PLA_SOL_240_Pressure-Washers-Generators-_-5013242147-_-Online-_-0-_-0&amp;gclid=3fc71a6e0fec1590aa6779a7ba30ec89&amp;gclsrc=3p.ds&amp;ds_rl=1286981&amp;msclkid=3fc71a6e0fec1590aa6779a7ba30ec89</t>
  </si>
  <si>
    <t>https://www.lowes.com/pd/Champion-Power-Equipment-Champion-3650-Watt-RV-Ready-Portable-Generator-with-Wireless-Remote-Start-and-CO-Shield/5013242141</t>
  </si>
  <si>
    <t>4000 watt RV Generator w/ remote</t>
  </si>
  <si>
    <t>https://www.walmart.com/ip/Mainstays-Indoor-and-Outdoor-Rubber-and-Coir-Welcome-Doormat-18-x-30-1-Piece/154433804?athbdg=L1103</t>
  </si>
  <si>
    <t>https://www.amazon.com/Champion-Weather-Resistant-2800-4750-Watt-Portable-Generators/dp/B005Z186AK/ref=sr_1_4?crid=139F3YYM0QPPQ&amp;keywords=champion+generator+covers&amp;qid=1674164066&amp;sprefix=champion+generator+covers%2Caps%2C139&amp;sr=8-4</t>
  </si>
  <si>
    <t>Resale Value (50%)</t>
  </si>
  <si>
    <t>https://www.acmetools.com/champion-4500-watt-wireless-remote-start-201184/817198025902.html?msclkid=c3819a0f01a41bb54d6bf9c6b66a97a2&amp;utm_source=bing&amp;utm_medium=cpc&amp;utm_campaign=Shopping-National-Search%20Only-Profit%20Margin%20Target-28-30&amp;utm_term=4579946970981292&amp;utm_content=Profit%20Margin%2028%25%20-%2030%25</t>
  </si>
  <si>
    <t>https://www.walmart.com/ip/Clear-Power-12-3-STW-2-ft-3-Outlet-Extension-Cord-Adapter-Jobsite-Contractor-Power-Adapter-Yellow-CP10061/200095471</t>
  </si>
  <si>
    <t>10 gauge 3' extension cords</t>
  </si>
  <si>
    <t>https://www.amazon.com/Lighted-Indoor-Outdoor-Black-Extension/dp/B07KKM1KVP/ref=sr_1_59?crid=MQRU6A9IQO20&amp;keywords=12%2Bgauge%2B6%27%2Bextension%2Bcord%2Bcontractor&amp;qid=1674164678&amp;sprefix=12%2Bgauge%2B6%27%2Bextension%2Bcord%2Bcontractor%2Caps%2C109&amp;sr=8-59&amp;th=1</t>
  </si>
  <si>
    <t>Southwire</t>
  </si>
  <si>
    <t>Spider mini X-Treme power box</t>
  </si>
  <si>
    <t>https://www.amazon.com/dp/B003RRWWAY/?coliid=I3FSDO1PXRGPGW&amp;colid=3KGM2CKT4PWIP&amp;psc=0&amp;ref_=lv_ov_lig_dp_it</t>
  </si>
  <si>
    <t>https://www.amazon.com/Lighted-Extension-Outdoor-Jacket-LifeSupplyUSA/dp/B01LX8KDW9/ref=sr_1_2_sspa?keywords=10%2Bgauge%2Bextension%2Bcord%2B50%2Bft&amp;qid=1674165328&amp;s=hi&amp;sprefix=50%27%2B10%2Bgauge%2Ctools%2C143&amp;sr=1-2-spons&amp;ufe=app_do%3Aamzn1.fos.006c50ae-5d4c-4777-9bc0-4513d670b6bc&amp;spLa=ZW5jcnlwdGVkUXVhbGlmaWVyPUFRSTlPUUNFSzJKWFEmZW5jcnlwdGVkSWQ9QTAxMjQzOTMzSUxXSjdBQlk3RDlPJmVuY3J5cHRlZEFkSWQ9QTAzNTIwNTczU01VREpMQlUyWUs5JndpZGdldE5hbWU9c3BfYXRmJmFjdGlvbj1jbGlja1JlZGlyZWN0JmRvTm90TG9nQ2xpY2s9dHJ1ZQ&amp;th=1</t>
  </si>
  <si>
    <t>https://www.amazon.com/Global-Industrial-Outdoor-Ashtray-Gallon/dp/B0069ZQBIA/ref=sr_1_4?crid=21Z4YXVDP4ZKS&amp;keywords=Global+Industrial+Outdoor+Ashtray&amp;qid=1674165436&amp;sprefix=global+industrial+outdoor+ashtray%2Caps%2C200&amp;sr=8-4&amp;ufe=app_do%3Aamzn1.fos.006c50ae-5d4c-4777-9bc0-4513d670b6bc</t>
  </si>
  <si>
    <t>https://www.campingworld.com/flame-king-20-lb.-empty-propane-cylinder-with-opd-755705.html</t>
  </si>
  <si>
    <t>https://www.walmart.com/ip/Suncast-100-ft-Outdoor-Hose-Hideaway-Tan/279752177</t>
  </si>
  <si>
    <t>Water hose reel w/ wheels</t>
  </si>
  <si>
    <t>https://www.walmart.com/ip/Suncast-175-ft-Hosemobile-Hose-Reel-Cart-Gray/289610759?athbdg=L1600</t>
  </si>
  <si>
    <t>https://www.homedepot.com/p/WATERWORKS-Waterworks-5-8-in-x-100-ft-Heavy-Duty-Contractor-Water-Hose-CWWCGT58100/311700615</t>
  </si>
  <si>
    <t>https://www.lowes.com/pd/Flexzilla-SwivelGrip-Garden-Hose-5-8-in-x-100-Ft/1002411876?cm_mmc=shp-_-c-_-prd-_-sol-_-bng-_-PLA_SOL_242_Tools-Watering-Storage-Sheds-_-1002411876-_-Online-_-0-_-0&amp;gclid=41643e41fe0e1ea6f9665d883f2cf10a&amp;gclsrc=3p.ds&amp;ds_rl=1286981&amp;msclkid=41643e41fe0e1ea6f9665d883f2cf10a</t>
  </si>
  <si>
    <t>https://www.homedepot.com/p/HDX-150-ft-16-3-Extension-Cord-Storage-Reel-HD-130PDQ/205038360</t>
  </si>
  <si>
    <t>https://www.homedepot.com/p/Husky-100-ft-14-3-Indoor-Outdoor-Extension-Cord-Red-and-Black-HD-277-568/202523987</t>
  </si>
  <si>
    <t>14' Multi-position folding extension ladder</t>
  </si>
  <si>
    <t>https://www.homedepot.com/p/Werner-14-ft-Reach-Aluminum-5-in-1-Multi-Position-Pro-Ladder-with-Powerlite-Rails-375-lbs-Load-Capacity-Type-IAA-Duty-Rating-MT-14IAA/309704163</t>
  </si>
  <si>
    <t>https://www.homedepot.com/p/Werner-2-ft-Aluminum-Step-Ladder-8-ft-Reach-Height-with-300-lbs-Load-Capacity-Type-IA-Duty-Rating-150B/100658398</t>
  </si>
  <si>
    <t>https://www.walmart.com/ip/Cosco-2-Step-Premium-Stool-In-White-And-Grey/190259331?athbdg=L1600</t>
  </si>
  <si>
    <t>Grand Total Replacement cost</t>
  </si>
  <si>
    <t>Grand Total Resale Value</t>
  </si>
  <si>
    <t>6' Ladder</t>
  </si>
  <si>
    <t>2 step stool</t>
  </si>
  <si>
    <t>https://www.homedepot.com/p/Werner-6-ft-Fiberglass-Step-Ladder-10-ft-Reach-Height-with-300-lb-Load-Capacity-Type-IA-Duty-Rating-NXT1A06/100662617</t>
  </si>
  <si>
    <t>7x7 Outdoor Storage Shed</t>
  </si>
  <si>
    <t>https://www.homedepot.com/p/Rubbermaid-7-ft-W-x-7-ft-D-Durable-Weather-Resistant-Plastic-Outdoor-Storage-Shed-Sand-0-58-sq-ft-2035896/323635299</t>
  </si>
  <si>
    <t>https://www.walmart.com/ip/Scepter-Ameri-Can-5-Gallon-Gas-Can-FG4G511-Red/654422784?athbdg=L1600</t>
  </si>
  <si>
    <t>https://www.amazon.com/Master-Lock-643D-Combination-Padlock/dp/B000FTP1Y6/?th=1</t>
  </si>
  <si>
    <t>https://www.lowes.com/pd/Flexzilla-3-8-in-Kink-Free-50-ft-Hybrid-Polymer-Air-Hose/5001139069</t>
  </si>
  <si>
    <t>https://www.homedepot.com/p/DEWALT-6-Gal-165-PSI-Electric-Pancake-Air-Compressor-DWFP55126/205298243#overlay</t>
  </si>
  <si>
    <t>https://www.homedepot.com/p/Rayovac-High-Energy-9V-Batteries-12-Pack-Alkaline-9-Volt-Batteries-A1604-12PPJ/205078528</t>
  </si>
  <si>
    <t>https://www.homedepot.com/p/Rayovac-High-Energy-AA-Batteries-60-Pack-Double-A-Alkaline-Batteries-815-60PPJ/204494849</t>
  </si>
  <si>
    <t>https://www.homedepot.com/p/Rayovac-High-Energy-AAA-Batteries-60-Pack-Alkaline-Triple-A-Batteries-824-60PPJ/205376599</t>
  </si>
  <si>
    <t>https://www.amazon.com/SYLVANIA-3157-Miniature-Contains-Bulbs/dp/B000AM8BLI/</t>
  </si>
  <si>
    <t>https://www.walmart.com/ip/COSCO-1-Step-Folding-BIG-Step-Steel-Step-Stool-225-lb-Weight-Capacity-ANSI-Type-II-Navy/635349571</t>
  </si>
  <si>
    <t>https://www.oreillyauto.com/detail/c/performance-tool/performance-tool-led-work-light/pfm0/339?q=led+magnetic+light&amp;pos=15</t>
  </si>
  <si>
    <t>Rand McNally</t>
  </si>
  <si>
    <t>https://www.walmart.com/ip/Rand-McNally-2017-Road-Atlas-United-States-Canada-Mexico-Pre-Owned-Paperback-0528015478-9780528015472-Rand-McNally/1911423669</t>
  </si>
  <si>
    <t>https://www.walmart.com/ip/Equate-140pc-All-Purpose-First-Aid-Kit/421170443?athbdg=L1200</t>
  </si>
  <si>
    <t>https://www.officedepot.com/a/products/768851/Manuals/</t>
  </si>
  <si>
    <t>https://www.amazon.com/dp/B07PXL7459/</t>
  </si>
  <si>
    <t>https://www.amazon.com/AdirOffice-Colored-Hanging-Tags-Identification/dp/B07L5Y7J2L/</t>
  </si>
  <si>
    <t>20 colored plastic key tags</t>
  </si>
  <si>
    <t>50 plastic key tags</t>
  </si>
  <si>
    <t>https://www.amazon.com/Sally-Hansen-Nails-Color-Heart/dp/B00KOJ995E/</t>
  </si>
  <si>
    <t>https://www.acehardware.com/departments/tools/tools-storage-and-organization/tool-bags/2297786</t>
  </si>
  <si>
    <t>Drill attachment detailing brush</t>
  </si>
  <si>
    <t>https://www.amazon.com/Detailing-Attachment-Scrubber-Cleaning-Upholstery/dp/B07WGKQVN7/</t>
  </si>
  <si>
    <t>https://www.amazon.com/Shop-vac-9064300-1-1-Household-Cleaning/dp/B00002ND4D/</t>
  </si>
  <si>
    <t>https://www.walmart.com/ip/Lynx-Levelers-RV-Leveling-Blocks-with-Nylon-Storage-Case-10-pack/16778427?athbdg=L1200</t>
  </si>
  <si>
    <t>https://www.walmart.com/ip/Stabilizer-Jack-Pad-Large-14-0-x11-7-pad-2-pack/23636875</t>
  </si>
  <si>
    <t>https://www.walmart.com/ip/Mr-LongArm-8936-8-Windshield-Bug-Squeegee-with-3-6-Extension-RV-Cleaning-Brush-Pole/183546501</t>
  </si>
  <si>
    <t>https://www.walmart.com/ip/Portable-Storage-Basket-Cleaning-Caddy-Storage-Organizer-Tote-with-Handle-for-Laundry-Bathroom-Storage-Baskets/1331982466</t>
  </si>
  <si>
    <t>https://www.walmart.com/ip/Bona-Microfiber-Cleaning-Pad-for-Hard-Surface-Floors-Fits-Bona-Mops/17046441?athbdg=L1103</t>
  </si>
  <si>
    <t>https://www.amazon.com/dp/B06XGHMDJ1</t>
  </si>
  <si>
    <t>Trailer pin plug tester</t>
  </si>
  <si>
    <t>https://www.amazon.com/RamPro-Trailer-Circuit-Tester-Adapter/dp/B07MM6DF88/</t>
  </si>
  <si>
    <t>Ram Pro</t>
  </si>
  <si>
    <t>https://www.ebay.com/itm/175571184028?hash=item28e0dba99c:g:AZ4AAOSwcE1jnmv6&amp;amdata=enc%3AAQAHAAAAoBsVvIPR5K6i7geTdfPCLyiBzltn7HHM%2FR0b1MBNXdkvCN%2BQ9vsZ%2B6ob2XMSclV2YhCeIY3IlAEJ9HN5Iuacr0vUKO04ZamAaB%2F3nMy5m%2BMZNHG6HX2XRcd75ccMDhdxf8uYws6JAAeH6RWwuleeOsy%2FhlrZOUiML6BfC5Sb4owXnwOHK3U%2BgexbZvSx9CVFu0sO929oa7FGCeMRX4mxJpc%3D%7Ctkp%3ABk9SR6iitdK5YQ</t>
  </si>
  <si>
    <t>https://www.amazon.com/Trailer-Wiring-Harness-7-Wire-Adapter/dp/B0BPXBLB2B/</t>
  </si>
  <si>
    <t>https://www.oreillyauto.com/detail/c/towing-solutions/hopkins-towing-solutions-trailer-wire-adapter/hop1/47345?q=7+pin+to+4+pin&amp;pos=0</t>
  </si>
  <si>
    <t>https://www.amazon.com/CURT-18153-Basket-Style-Cargo-Carrier/dp/B00JF5LRN0/</t>
  </si>
  <si>
    <t>https://www.acehardware.com/departments/tools/power-tool-accessories/screwdriver-bits/2421873</t>
  </si>
  <si>
    <t>https://www.homedepot.com/p/DIABLO-3-8-in-to-7-8-in-Impact-Step-Drill-Bit-12-Steps-DSD0875S12/312318123</t>
  </si>
  <si>
    <t>https://www.walmart.com/ip/Camco-57364-Scissor-Jack-Socket-3-4/145907995</t>
  </si>
  <si>
    <t>https://www.campingworld.com/progressive-industries-smart-rv-surge-protector-30-amp-56423.html</t>
  </si>
  <si>
    <t>https://www.acehardware.com/departments/tools/power-tool-accessories/screwdriver-bits/2398774</t>
  </si>
  <si>
    <t>https://www.amazon.com/Curt-Manufacturing-45408-Reducer-Sleeve/dp/B0765BVYJR</t>
  </si>
  <si>
    <t>https://www.amazon.com/Reese-Towpower-7020500-Receiver-Adapter/dp/B001IH8Q0A</t>
  </si>
  <si>
    <t>1-1/4" to 2" Receiver Adapter</t>
  </si>
  <si>
    <t>https://www.amazon.com/CURT-45019-Trailer-4-Inch-Receiver/dp/B003ASZAB8/</t>
  </si>
  <si>
    <t>https://www.amazon.com/Towpower-72783-Universal-Adjustable-Heavy-Duty/dp/B0008FUH46/</t>
  </si>
  <si>
    <t>https://www.amazon.com/CZC-AUTO-Receiver-Latch-Type-Couplers/dp/B08595FJ5K/</t>
  </si>
  <si>
    <t>https://www.walmart.com/ip/Swiffer-WetJet-Antibacterial-Multi-Surface-Floor-Cleaner-84-4-fl-oz-2-Count/860901597</t>
  </si>
  <si>
    <t>https://www.walmart.com/ip/Bona-Hardwood-Floor-Cleaner-Refillable-Cartridge-34-oz-2-Pack/561913637</t>
  </si>
  <si>
    <t>https://www.walmart.com/ip/Gain-Ultra-Dishwashing-Liquid-Dish-Soap-Original-Scent-8-fl-oz/170157081</t>
  </si>
  <si>
    <t>https://www.walmart.com/ip/Softsoap-Milk-Honey-Scent-Liquid-Hand-Soap-Moisturizing-Liquid-Hand-Soap-7-5-Oz/10323314</t>
  </si>
  <si>
    <t>https://www.walmart.com/ip/ARM-HAMMER-Fridge-Fresh-Refrigerator-Air-Filter-Pack-of-2/852967566</t>
  </si>
  <si>
    <t>https://www.amazon.com/Nylon-Cable-Ties-Pounds-Strength/dp/B07KNS64J3/</t>
  </si>
  <si>
    <t>Various Zip ties (small, med, large, custom)</t>
  </si>
  <si>
    <t>https://www.amazon.com/Replacement-Rotator-Lift-Away-Replace-Filters/dp/B08TBWTWLH/</t>
  </si>
  <si>
    <t>NV500 vacuum brush roller attachment</t>
  </si>
  <si>
    <t>https://www.amazon.com/Genuine-Shark-Power-Attachment-NV356E/dp/B011W4SZ2M</t>
  </si>
  <si>
    <t>https://www.ebay.com/itm/334485294008</t>
  </si>
  <si>
    <t>https://www.samsclub.com/p/lysol-disinfectant-spray-3-pack/prod25220873?xid=plp_product_1</t>
  </si>
  <si>
    <t>https://www.samsclub.com/p/febreze-landscape-air-freshener-4-pack-8-oz-choose-scent/prod21362608?xid=plp_product_1</t>
  </si>
  <si>
    <t>https://www.samsclub.com/p/pledge-furniture-spray-lemon/P03002766?xid=plp_product_1</t>
  </si>
  <si>
    <t>https://www.amazon.com/Pinnacle-Mercantile-Plastic-Bottles-Technology/dp/B01K238O6Q</t>
  </si>
  <si>
    <t>https://www.walmart.com/ip/Shout-Pet-Stain-Odor-Remover-Fresh-Scent-32-Fluid-Ounce/42608302</t>
  </si>
  <si>
    <t>https://www.walmart.com/ip/Scott-Rapid-Dissolving-Toilet-Paper-8-Regular-Rolls/892674221?athbdg=L1102</t>
  </si>
  <si>
    <t>https://www.samsclub.com/p/pom-paper-towels-individually-wrapped-sheet-30-rolls/prod14430038?xid=plp_product_4</t>
  </si>
  <si>
    <t>https://www.walmart.com/ip/Great-Value-Ultra-Strong-Paper-Towels-Split-Sheets-6-Double-Rolls/284049656?athbdg=L1102</t>
  </si>
  <si>
    <t>Pittsburgh</t>
  </si>
  <si>
    <t>https://www.harborfreight.com/20-piece-metric-3-4-quarter-inch-heavy-duty-socket-set-5494.html</t>
  </si>
  <si>
    <t>3/4" Jumbo socket set</t>
  </si>
  <si>
    <t>https://www.homedepot.com/p/Crescent-15-in-Adjustable-Wrench-AC215VS/203534851</t>
  </si>
  <si>
    <t>Crescent</t>
  </si>
  <si>
    <t>https://www.homedepot.com/p/TEKTON-1-2-in-Drive-x-1-1-8-in-6-Point-Socket-SHD22029/310620819</t>
  </si>
  <si>
    <t>https://www.oreillyauto.com/detail/c/gearwrench/gearwrench-1-1-16-inch-socket-1-2-inch-drive-deep-12-point/kdt0/80796?q=1-1%2F16+inch+Deep+socket&amp;pos=3</t>
  </si>
  <si>
    <t>3/4" to 1/2" adapters</t>
  </si>
  <si>
    <t>1/2" to 3/4" impact adapter</t>
  </si>
  <si>
    <t>https://www.homedepot.com/p/Husky-Mechanics-Tool-Set-290-Piece-H290MTS/312945780</t>
  </si>
  <si>
    <t>Husky socket and ratchet set 290 piece</t>
  </si>
  <si>
    <t>https://www.harborfreight.com/impact-socket-adapter-set-3-piece-61991.html</t>
  </si>
  <si>
    <t>https://www.mccullochsteam.com/shop/steam-cleaners/mc1275-canister-steam-cleaner</t>
  </si>
  <si>
    <t>MC1275 canister steam machine</t>
  </si>
  <si>
    <t>McCulloch</t>
  </si>
  <si>
    <t>https://www.walmart.com/ip/Camco-TST-MAX-Orange-Singles-RV-Toilet-Treatment-8-4-oz-Bottles-41191/14504341</t>
  </si>
  <si>
    <t>https://www.campingworld.com/camco-rv-sewer-hose-storage-caps-for-bayonet-and-elbow-2-pack-100914.html</t>
  </si>
  <si>
    <t>Camco</t>
  </si>
  <si>
    <t>https://www.officedepot.com/l/print-and-copy/print-services</t>
  </si>
  <si>
    <t>https://www.amazon.com/CZC-AUTO-Mechanical-Stainless-Motorcycle/dp/B07QMPZ4ZL/</t>
  </si>
  <si>
    <t>https://www.amazon.com/CZC-AUTO-Mechanical-Stainless-Motorcycle/dp/B07QRZ1KJW/</t>
  </si>
  <si>
    <t>https://www.amazon.com/Camco-25573-Bullseye-Level/dp/B000EDSSDY/</t>
  </si>
  <si>
    <t>https://www.amazon.com/12-Pack-Included-Refillable-Fireplace/dp/B08D3X6XKY/</t>
  </si>
  <si>
    <t>https://www.homedepot.com/p/RYOBI-ONE-18V-Cordless-3-Speed-1-2-in-Impact-Wrench-Tool-Only-P261/205885687</t>
  </si>
  <si>
    <t>https://www.homedepot.com/p/RYOBI-ONE-18V-Cordless-3-8-in-Drill-Driver-Kit-with-1-5-Ah-Battery-and-Charger-PDD209K/312462410</t>
  </si>
  <si>
    <t>https://www.oreillyauto.com/detail/c/autospa/hopkins-autospa-detailing-brush/hopq/92004?q=battery+cleaning+kit&amp;pos=15</t>
  </si>
  <si>
    <t>https://www.oreillyauto.com/detail/c/nulens/mothers-nulens-headlight-restoration-kit/mthd/07251?q=headlight+cleaning+kit&amp;pos=3</t>
  </si>
  <si>
    <t>https://www.samsclub.com/p/pine-sol-lemon-2-pack-100-fl-oz/prod18560136?xid=plp_product_45</t>
  </si>
  <si>
    <t>https://www.amazon.com/dp/B086339RQS?ref=nb_sb_ss_w_as-reorder-t1_ypp_rep_k1_1_6&amp;amp=&amp;crid=2NTH1X3H69ILI&amp;sprefix=nufoam&amp;th=1</t>
  </si>
  <si>
    <t>https://www.amazon.com/dp/B0000AXNO5?ref=nb_sb_ss_w_as-reorder-t1_ypp_rep_k0_1_12&amp;amp=&amp;crid=YLPK6P4WTYMX&amp;sprefix=simple%2Bgreen&amp;th=1</t>
  </si>
  <si>
    <t>https://www.amazon.com/Lysol-Disinfectant-Concentrate-Original-Scent/dp/B00NO0BVCO/</t>
  </si>
  <si>
    <t>https://www.amazon.com/dp/B0006SH4KU</t>
  </si>
  <si>
    <t>https://www.amazon.com/TS10048B-Magnum-Receiver-Hitch-Mount/dp/B000S0N2RU</t>
  </si>
  <si>
    <t>https://www.walmart.com/ip/TST-MAX-Orange-Drop-Ins-30-bucket/54307393</t>
  </si>
  <si>
    <t>RV toilet drop ins (case of 30)</t>
  </si>
  <si>
    <t>https://www.walmart.com/ip/SmartStraps-12-1500-lb-RatchetX-Ratchet-Tie-Down-Green-2-Pack/683574166</t>
  </si>
  <si>
    <t>Ratchet straps (set of 2)</t>
  </si>
  <si>
    <t>https://www.harborfreight.com/5-mil-nitrile-powder-free-gloves-100-pack-large-light-blue-68497.html</t>
  </si>
  <si>
    <t>https://www.amazon.com/Diaper-Dispenser-Holder-Non-Slip-Container/dp/B07QLJR3CW/</t>
  </si>
  <si>
    <t>https://www.homedepot.com/p/TEKTON-Curved-Jaw-Long-Nose-Locking-Pliers-Set-2-Piece-PLK99901/307478145</t>
  </si>
  <si>
    <t>https://www.homedepot.com/p/TEKTON-6-in-70-Degree-Bent-Long-Nose-Pliers-PGF10406/308168207</t>
  </si>
  <si>
    <t>https://www.homedepot.com/p/Stanley-Pliers-Set-3-Piece-STHT84405/311344068</t>
  </si>
  <si>
    <t>https://www.acehardware.com/departments/tools/hand-tools/screwdriver-sets/2331171</t>
  </si>
  <si>
    <t>https://www.amazon.com/Screwdriver-Eyeglass-Precision-Different-Screwdrivers/dp/B07YJG766F</t>
  </si>
  <si>
    <t>https://www.amazon.com/Kingsdun-Screwdriver-Screwdrivers-Stainless-Repairing/dp/B00MUJU33S/</t>
  </si>
  <si>
    <t>https://www.acehardware.com/departments/paint-and-supplies/caulk-and-sealants/caulking-guns/13323</t>
  </si>
  <si>
    <t>https://www.oreillyauto.com/detail/c/power-torque-tools/tools---equipment/hand-tools/allen-wrenches-hex-keys/a16fec69025f/power-torque-9-piece-metric-long-arm-hex-key-set/ptt0/gm8815?q=allen+wrenches%2Fhex+keys&amp;pos=0</t>
  </si>
  <si>
    <t>Powershot</t>
  </si>
  <si>
    <t>https://www.homedepot.com/p/Arrow-PowerShot-5700-Forward-Action-Staple-Gun-5700/100049752</t>
  </si>
  <si>
    <t>https://www.homedepot.com/p/TEKTON-1-3-in-C-Clamp-Set-3-Piece-91809/205920918</t>
  </si>
  <si>
    <t>https://www.acehardware.com/departments/tools/hand-tools/hand-saws/2055366</t>
  </si>
  <si>
    <t>https://www.homedepot.com/p/Nicholson-6-in-Bastard-Cut-Flat-File-21867N/203152722</t>
  </si>
  <si>
    <t>https://www.acehardware.com/departments/tools/measure-and-marking-tools/tape-measures/24063</t>
  </si>
  <si>
    <t>https://www.homedepot.com/p/Milwaukee-Large-Demolition-Gloves-48-22-8732/206613534</t>
  </si>
  <si>
    <t>https://www.walmart.com/ip/Playtex-Handsaver-Gloves-Reusable-Cleaning-Gloves-Size-Large-1-Pair/352301134</t>
  </si>
  <si>
    <t>https://www.harborfreight.com/utility-knife-3359.html</t>
  </si>
  <si>
    <t>https://www.homedepot.com/p/Empire-9-in-Torpedo-Level-587-24/100653523</t>
  </si>
  <si>
    <t>https://www.homedepot.com/p/Vaughan-15-in-Flat-Bar-B215/100183669</t>
  </si>
  <si>
    <t>https://www.homedepot.com/p/Stanley-4-lbs-Fiberglass-Engineer-Hammer-56-204/100654919</t>
  </si>
  <si>
    <t>https://www.homedepot.com/p/Anvil-16-oz-Fiberglass-Claw-Hammer-99973/311411665</t>
  </si>
  <si>
    <t>https://www.amazon.com/GoSports-Playing-Scoreboard-Dry-Erase-Carrying/dp/B06XWQP36F/</t>
  </si>
  <si>
    <t>Shrouded storage 4 combo padlock</t>
  </si>
  <si>
    <t>https://www.amazon.com/FJM-Security-SX-875-Shrouded-Combination/dp/B006SRHWXW?th=1</t>
  </si>
  <si>
    <t>FJM Security</t>
  </si>
  <si>
    <t>https://www.walmart.com/ip/Ozark-Trail-10-x-10-Instant-Slant-Leg-Canopy-Outdoor-canopy-Blue/588816203?athbdg=L1200</t>
  </si>
  <si>
    <t>https://www.amazon.com/Blackstone-1971-Tailgating-Tabletop-Countertop/dp/B0083GOYGO/</t>
  </si>
  <si>
    <t>https://www.amazon.com/Blackstone-Signature-Griddle-Accessories-Polyester/dp/B01HLYI838/</t>
  </si>
  <si>
    <t>Blackstone grilling accessories</t>
  </si>
  <si>
    <t>https://www.amazon.com/Blackstone-5060-Accessories-Stainless-Scouring/dp/B0049T250G/ref=sr_1_4?keywords=blackstone+accessories&amp;qid=1674267440&amp;sprefix=blackstone+acc%2Caps%2C122&amp;sr=8-4</t>
  </si>
  <si>
    <t>https://www.walmart.com/ip/Ozark-Trail-Basic-Quad-Folding-Camp-Chair-with-Cup-Holder-Blue-Adult-use/223562405?athbdg=L1102</t>
  </si>
  <si>
    <t>Ozark Trail</t>
  </si>
  <si>
    <t>Blackstone</t>
  </si>
  <si>
    <t>Grilling gloves</t>
  </si>
  <si>
    <t>https://www.walmart.com/ip/Extreme-Heat-Resistance-BBQ-Gloves-Oven-Mitts-Non-Slip-Food-Grade-for-Grilling-BBQ-Baking-or-Firepit-Red/478414763</t>
  </si>
  <si>
    <t>https://www.walmart.com/ip/Coleman-Propane-Fuel-16-oz-Propane-Camping-Cylinde-4-Pack/527539163</t>
  </si>
  <si>
    <t>https://www.walmart.com/ip/Health-O-Meter-Scale-Weight-Tracking-Digital-Bathroom-Scale-Black/8245670?athbdg=L1600</t>
  </si>
  <si>
    <t>Digital scales</t>
  </si>
  <si>
    <t>https://www.walmart.com/ip/Taylor-High-Capacity-33-Pound-Digital-Kitchen-Scale-and-Food-Scale-with-Hold-and-Tare-Functions-in-Black-and-Stainless-Steel/167350078?athbdg=L1600</t>
  </si>
  <si>
    <t>https://www.walmart.com/ip/Repel-Insect-Repellent-Triple-Wick-Citronella-Candle-Green/16561287?athbdg=L1600</t>
  </si>
  <si>
    <t>https://www.amazon.com/Totoose-Extendable-Marshmallow-Roasting-Sticks/dp/B098QKH9W8/ref=sr_1_4?keywords=campfire%2Bskewers%2Bextendable&amp;qid=1674268083&amp;sprefix=campfire%2Bexte%2Caps%2C143&amp;sr=8-4&amp;th=1</t>
  </si>
  <si>
    <t>https://www.amazon.com/Arrowhead-Heavy-Duty-Portable-High-Grade-USA-Based/dp/B07W73H4Q6/</t>
  </si>
  <si>
    <t>https://www.amazon.com/SAND-MINE-Reversible-Outdoors-Backyard/dp/B08NSXMKDN/</t>
  </si>
  <si>
    <t>Sea Eagle</t>
  </si>
  <si>
    <t>https://www.seaeagle.com/FastTrackKayaks/465ft</t>
  </si>
  <si>
    <t>Kayak 465' Pro Package</t>
  </si>
  <si>
    <t>https://www.amazon.com/Tekonsha-902502-Prodigy-Proportional-Controller/dp/B08YZ3JV8N/</t>
  </si>
  <si>
    <t>Tekonsha</t>
  </si>
  <si>
    <t>Prodigy wireless brake controller</t>
  </si>
  <si>
    <t>https://www.amazon.com/JDZKOMKE-Thermostat-Temperatures-Self-Regulating-Appearance/dp/B0BGZRWWDL</t>
  </si>
  <si>
    <t>https://www.amazon.com/Camco-Ladder-Mount-Bike-Rack/dp/B06XRFFGQL/</t>
  </si>
  <si>
    <t>https://www.cabelas.com/shop/en/thule-apex-xt-4-bike-hitch-mount-bike-rack</t>
  </si>
  <si>
    <t>https://www.amazon.com/Allen-Sports-Deluxe-4-Bike-Receiver/dp/B00TRTSW46/</t>
  </si>
  <si>
    <t>https://www.walmart.com/ip/X2O-Action-4-Buckle-Life-Vest-and-Jacket-L-XL-Red-White-and-Blue/768131554?athbdg=L1300</t>
  </si>
  <si>
    <t>https://www.walmart.com/ip/Sterilite-32-Qt-Latch-Box-Plastic-Stadium-Blue/585971677</t>
  </si>
  <si>
    <t>Thule</t>
  </si>
  <si>
    <t>Coleman</t>
  </si>
  <si>
    <t>Bestway</t>
  </si>
  <si>
    <t>https://www.amazon.com/Bestway-CoolerZ-Single-Person-Inflatable/dp/B07GLNMS2L/</t>
  </si>
  <si>
    <t>https://www.walmart.com/ip/Cosco-3-Step-Premium-Folding-Stool-White-Gray/768011723</t>
  </si>
  <si>
    <t>https://www.walmart.com/ip/Sterilite-Set-of-10-6-Qt-Storage-Boxes-Plastic-Titanium/247777555?athbdg=L1102</t>
  </si>
  <si>
    <t>https://www.walmart.com/ip/Sterilite-3-Gal-Rectangular-Wastebasket-Plastic-White/47912401</t>
  </si>
  <si>
    <t>https://www.walmart.com/ip/Bona-Spray-Mop-for-Hardwood-Floors-with-Refillable-Cartridge-Washable-Microfiber-Pad/536152791</t>
  </si>
  <si>
    <t>https://www.walmart.com/ip/Bissell-3-in-1-Lightweight-Corded-Stick-Vacuum-2030/55566580?athbdg=L1102</t>
  </si>
  <si>
    <t>https://www.walmart.com/ip/Pelonis-1500W-3-Speed-Electric-Fan-Forced-Space-Heater-PSH08F1AWW-White/717790337?athbdg=L1102</t>
  </si>
  <si>
    <t>RV Unit</t>
  </si>
  <si>
    <t>25' 12 gauge extension cords</t>
  </si>
  <si>
    <t>Spray mop</t>
  </si>
  <si>
    <t>Toaster</t>
  </si>
  <si>
    <t>https://www.walmart.com/ip/Hamilton-Beach-2-Slice-Toaster-with-Extra-Wide-Slots-Black-22217/884160988</t>
  </si>
  <si>
    <t>https://www.walmart.com/ip/Hyper-Tough-Heavy-Duty-12-3-25ft-Extension-Cord-With-Weather-Resistant-Vinyl-Jacket/546093640</t>
  </si>
  <si>
    <t>https://www.autotrader.com/cars-for-sale/vehicledetails.xhtml?listingId=671938814&amp;maxPrice=20000&amp;makeCodeList=CHEV&amp;modelCodeList=CHEVC25&amp;city=Colorado%20Springs&amp;state=CO&amp;zip=80907&amp;requestId=564749857&amp;maxMileage=200000&amp;searchRadius=500&amp;marketExtension=include&amp;startYear=2008&amp;endYear=2010&amp;isNewSearch=false&amp;showAccelerateBanner=false&amp;sortBy=derivedpriceASC&amp;numRecords=25&amp;listingTypes=USED&amp;referrer=%2Fcars-for-sale%2Fcars-under-20000%2Fchevrolet%2Fsilverado-2500%2Fcolorado-springs-co-80907%3FrequestId%3D564749857%26maxMileage%3D200000%26searchRadius%3D500%26marketExtension%3Dinclude%26startYear%3D2008%26endYear%3D2010%26isNewSearch%3Dfalse%26showAccelerateBanner%3Dfalse%26sortBy%3DderivedpriceASC%26numRecords%3D25&amp;clickType=listing</t>
  </si>
  <si>
    <t>Tire chocks</t>
  </si>
  <si>
    <t>https://www.walmart.com/ip/Hyper-Tough-Wheel-Chock-Heavy-Duty-Yellow-Plastic/469909354</t>
  </si>
  <si>
    <t>Heavy duty rubber tire chocks</t>
  </si>
  <si>
    <t>https://www.walmart.com/ip/Extreme-Max-5001-5772-Heavy-Duty-Solid-Rubber-Wheel-Chock-with-Handle/189021871</t>
  </si>
  <si>
    <t>Small coffee pot (5 cup)</t>
  </si>
  <si>
    <t>https://www.walmart.com/ip/Mainstays-Black-5-Cup-Drip-Coffee-Maker/53056868?athbdg=L1102</t>
  </si>
  <si>
    <t>Large coffee pot (10 cup)</t>
  </si>
  <si>
    <t>https://www.walmart.com/ip/Mr-Coffee-Simple-Brew-12-Cup-Switch-Coffee-Maker-Black/14321090</t>
  </si>
  <si>
    <t>Shark Vacuum NV501</t>
  </si>
  <si>
    <t>https://www.ebay.com/itm/125777615730?epid=177561649</t>
  </si>
  <si>
    <t>Hisense</t>
  </si>
  <si>
    <t>Portable AC unit</t>
  </si>
  <si>
    <t>https://www.lowes.com/pd/Hisense-Hisense-500-SF-Inverter-Dual-Hose-Portable-AC-CA-MIN-CEER/5000151925</t>
  </si>
  <si>
    <t>Styleworks</t>
  </si>
  <si>
    <t>https://www.walmart.com/ip/Styleworks-Tough-Tote-10-5-gal-Black-Silver/19888931</t>
  </si>
  <si>
    <t>Laundry tough tote (10.5 gal)</t>
  </si>
  <si>
    <t>Roadmaster</t>
  </si>
  <si>
    <t>eTrailer</t>
  </si>
  <si>
    <t>Falcon car tow bar</t>
  </si>
  <si>
    <t>https://www.etrailer.com/Tow-Bar/Roadmaster/RM-520.html</t>
  </si>
  <si>
    <t>Car tow baseplate</t>
  </si>
  <si>
    <t>https://www.etrailer.com/p-e98955.html</t>
  </si>
  <si>
    <t>Twin comforters</t>
  </si>
  <si>
    <t>Queen comforters</t>
  </si>
  <si>
    <t>Pillows</t>
  </si>
  <si>
    <t>Pillows (velcro stitched)</t>
  </si>
  <si>
    <t>https://www.etrailer.com/p-JCH-1.html</t>
  </si>
  <si>
    <t>Scissor jack crank handle</t>
  </si>
  <si>
    <t>DVD Player</t>
  </si>
  <si>
    <t>LG</t>
  </si>
  <si>
    <t>Craftsman</t>
  </si>
  <si>
    <t>4 Drawer steel tool cabinet</t>
  </si>
  <si>
    <t>Everstart</t>
  </si>
  <si>
    <t>https://www.walmart.com/ip/EverStart-Maxx-Lead-Acid-Marine-RV-Deep-Cycle-Battery-Group-Size-29DC-12-Volt-845-MCA/131118029</t>
  </si>
  <si>
    <t>https://www.lowes.com/pd/CRAFTSMAN-1000-Series-26-5-in-W-x-32-5-in-H-4-Drawer-Steel-Rolling-Tool-Cabinet-Black/1000746798</t>
  </si>
  <si>
    <t>https://www.walmart.com/ip/LG-DVD-Player-with-USB-Direct-Recording-and-HDMI-Output-DP132H/895499562</t>
  </si>
  <si>
    <t>Mainstays</t>
  </si>
  <si>
    <t>https://www.walmart.com/ip/Mainstays-300TC-Cotton-Rich-Percale-Easy-Care-Bed-Sheet-Set-Arctic-White-Twin-Twin-XL-Flat-Sheet/343536125?athbdg=L1101</t>
  </si>
  <si>
    <t>Better Homes</t>
  </si>
  <si>
    <t>https://www.walmart.com/ip/Better-Homes-Gardens-3-Piece-300-Thread-Count-White-Cotton-Sateen-Bed-Sheet-Set-Twin/510493732?athbdg=L1600</t>
  </si>
  <si>
    <t>https://www.walmart.com/ip/100-Cotton-Flannel-Soft-4-Piece-Bed-Sheet-Set-by-Comfort-Canopy-Solid-Floral-and-Plaid-Prints/1369363789</t>
  </si>
  <si>
    <t>Comfort Canopy</t>
  </si>
  <si>
    <t>https://www.walmart.com/ip/Mainstays-Extra-Soft-Jersey-Bed-Sheet-Set-Full-Arctic-White-4-Pieces/599089607</t>
  </si>
  <si>
    <t>https://www.walmart.com/ip/Mainstays-4-Piece-300-Thread-Count-Easy-Care-Percale-Bed-Sheet-Set-Blue-Cove-Queen/741957833</t>
  </si>
  <si>
    <t>Mainstays &amp; Better Homes</t>
  </si>
  <si>
    <t>https://www.walmart.com/ip/Mainstays-4-Piece-300-Thread-Count-Easy-Care-Percale-Bed-Sheet-Set-White-Full/638921501</t>
  </si>
  <si>
    <t>HDX</t>
  </si>
  <si>
    <t>https://www.homedepot.com/p/HDX-Plastic-Freestanding-Garage-Cabinet-in-Gray-35-in-W-x-71-in-H-x-18-in-D-221872/205438528</t>
  </si>
  <si>
    <t>Plastic Storage cabinet (Full Size)</t>
  </si>
  <si>
    <t>Plastic Storage cabinet (Half Size)</t>
  </si>
  <si>
    <t>https://www.homedepot.com/p/HDX-Resin-Freestanding-Garage-Base-Cabinet-in-Light-Grey-30-in-W-x-36-in-H-x-19-in-D-233136/302208105</t>
  </si>
  <si>
    <t>Trailwinds</t>
  </si>
  <si>
    <t>Wood storage cabinet</t>
  </si>
  <si>
    <t>https://www.homedepot.com/p/SystemBuild-Trailwinds-White-Storage-Cabinet-HD55936/304285210</t>
  </si>
  <si>
    <t>28 Quart containers w/ lids</t>
  </si>
  <si>
    <t>https://www.walmart.com/ip/Sterilite-Set-of-2-28-Qt-Storage-Boxes-Plastic-Titanium/857166843</t>
  </si>
  <si>
    <t>Sheet set TWIN 300 TC (Flat, Fitted, 2 Pillowcases)</t>
  </si>
  <si>
    <t>Sheets TWIN 300 TC (Flat &amp; Fitted)</t>
  </si>
  <si>
    <t>Sheet sets KING</t>
  </si>
  <si>
    <t>Sheet sets QUEEN (Flat, Fitted, 2 Pillowcases)</t>
  </si>
  <si>
    <t>Sheet sets FULL</t>
  </si>
  <si>
    <t>Sheet sets  TWIN 300 TC (Flat, Fitted, 2 pillowcases</t>
  </si>
  <si>
    <t>Sheet sets TWIN 300 TC (Flat, Fitted, 2 Pillowcases)</t>
  </si>
  <si>
    <t>https://www.walmart.com/ip/MAINSTAYS-BASIC-SOLID-BATH-TOWEL-WHITE/362291179</t>
  </si>
  <si>
    <t>Bath towels brown</t>
  </si>
  <si>
    <t>Hand towels brown</t>
  </si>
  <si>
    <t>https://www.walmart.com/ip/Mainstays-Performance-Solid-Washcloth-12-x-12-Acorn/474057044</t>
  </si>
  <si>
    <t>Living Color</t>
  </si>
  <si>
    <t>https://www.walmart.com/ip/GLAMBURG-Premium-Cotton-4-Pack-Bath-Towel-Set-100-Pure-Towels-27x54-Ideal-Everyday-use-Ultra-Soft-Highly-Absorbent-Chocolate-Brown/809848131</t>
  </si>
  <si>
    <t>https://www.walmart.com/ip/Hotel-Style-Turkish-Cotton-Bath-Towel-Collection-Solid-Print-Granite-Hand-Towel/431436600</t>
  </si>
  <si>
    <t>https://www.walmart.com/ip/Better-Homes-Gardens-Bath-Towel-Solid-Blue/693468214</t>
  </si>
  <si>
    <t>Utopia</t>
  </si>
  <si>
    <t>https://www.amazon.com/dp/B01NBMNIGW/ref=twister_B07ZKXFVXL?_encoding=UTF8&amp;psc=1</t>
  </si>
  <si>
    <t>https://www.walmart.com/ip/Better-Homes-Gardens-Signature-Soft-Hand-Towel-Gray-Shadow/976932493?athbdg=L1101</t>
  </si>
  <si>
    <t>https://www.amazon.com/dp/B083KKPWB7/ref=twister_B09NC5RLM5?_encoding=UTF8&amp;psc=1</t>
  </si>
  <si>
    <t>Storage tub latching w/ lid 64 QT / 16 Gal</t>
  </si>
  <si>
    <t>https://www.homedepot.com/p/HDX-64-Qt-Latching-Storage-Box-in-Gray-Tint-with-Yellow-Lid-14979Y06/310918149</t>
  </si>
  <si>
    <t>Hand towels white</t>
  </si>
  <si>
    <t>https://www.walmart.com/ip/Mainstays-Trditional-Cotton-Hand-Towels-White/263172290</t>
  </si>
  <si>
    <t>Bath towels white</t>
  </si>
  <si>
    <t>https://www.walmart.com/ip/Better-Homes-Gardens-Signature-Soft-Bath-Towel-Arctic-White/894778897?athbdg=L1101</t>
  </si>
  <si>
    <t>https://www.homedepot.com/p/HDX-5-Tier-Plastic-Garage-Storage-Shelving-Unit-in-Gray-36-in-W-x-72-in-H-x-24-in-D-128974/100006678</t>
  </si>
  <si>
    <t>5 tier plastic shelves (36x72x24)</t>
  </si>
  <si>
    <t>Vacuum seal storage bags (Large)</t>
  </si>
  <si>
    <t>Magic Bag</t>
  </si>
  <si>
    <t>Vacuum seal storage bags (X-Large)</t>
  </si>
  <si>
    <t>https://www.walmart.com/ip/MagicBag-Smart-Design-Original-Flat-Instant-Space-Saver-Storage-Extra-Large-Double-Zipper-6-Pack/43454237?athbdg=L1600</t>
  </si>
  <si>
    <t>https://www.walmart.com/ip/MagicBag-Heavy-Duty-Original-Flat-Instant-Space-Saver-Storage-Large-3-Pack/172643022</t>
  </si>
  <si>
    <t>https://www.walmart.com/ip/Mainstays-Reversible-Microfiber-Comforter-Navy-Twin/386302129</t>
  </si>
  <si>
    <t>https://www.walmart.com/ip/Mainstays-Reversible-Microfiber-Comforter-Navy-Queen/182867162</t>
  </si>
  <si>
    <t>King complete set (flat, fitted, 2 pillowcases, comforter)</t>
  </si>
  <si>
    <t>https://www.walmart.com/ip/Mainstays-Black-7-Piece-Bed-in-a-Bag-Comforter-Set-with-Sheets-King/808403443</t>
  </si>
  <si>
    <t>https://www.walmart.com/ip/Mainstays-4-Piece-300-Thread-Count-Easy-Care-Percale-Bed-Sheet-Set-White-King/493311632?athbdg=L1600</t>
  </si>
  <si>
    <t>https://www.walmart.com/ip/Mainstays-Waterproof-Mattress-Pad-Queen/463369190?athbdg=L1102</t>
  </si>
  <si>
    <t>Mattress pad cover (Full)</t>
  </si>
  <si>
    <t>Mattress pad cover (Queen)</t>
  </si>
  <si>
    <t>Mattress pad cover (Twin)</t>
  </si>
  <si>
    <t>https://www.walmart.com/ip/Mainstays-Waterproof-Mattress-Pad-Full/605159529</t>
  </si>
  <si>
    <t>https://www.walmart.com/ip/Mainstays-Waterproof-Mattress-Pad-Twin/406371162</t>
  </si>
  <si>
    <t>https://www.walmart.com/ip/Great-Value-Strong-Flex-Tall-Kitchen-Drawstring-Trash-Bags-Fresh-Cotton-13-Gallon-120-Count/547392107?athbdg=L1101</t>
  </si>
  <si>
    <t>13 gallon trash bags (120 count)</t>
  </si>
  <si>
    <t>https://www.walmart.com/ip/Mainstays-Blue-Stripe-8-Piece-Bed-in-a-Bag-Comforter-Set-with-Sheets-Queen/969044998</t>
  </si>
  <si>
    <t>Queen complete deluxe sets (flat, fitted, 2 pillowcases, 2 shams, comforter)</t>
  </si>
  <si>
    <t>https://www.walmart.com/ip/Mainstays-Firm-Bed-Pillow-Ideal-for-Back-Sleepers-Standard-Queen/826671488</t>
  </si>
  <si>
    <t>3-in-1 Stick vacuum</t>
  </si>
  <si>
    <t>EvenBrake portable braking system</t>
  </si>
  <si>
    <t>https://www.ebay.com/itm/144773953912?epid=1122121261&amp;hash=item21b5333978:g:STMAAOSwpLVjUCHo&amp;amdata=enc%3AAQAHAAAAsFnzKHvHv2lRyo2OC5ph9WATKPzsH26t0Z3tvP4bo4rfbYLsdGlzDwBRkYEv9%2FNd6q5yslaHA0%2FX1%2FeC0deyzrxkrrEEdrIrOVUwu8FDCO5OfdVhMCB6Eu6%2BWAqPE6hZGN2EOeMfsWorxB2010ZtEXAcTFFrSv5QAfkGNeIBFCHOLtL3vEWYJzLc4xnWf4WsD1xPySZDqICNVyKnnZtzE4d2k%2FIvOnNzQVFIWcZE4vnG%7Ctkp%3ABk9SR4K11f_WYQ</t>
  </si>
  <si>
    <t>Brother</t>
  </si>
  <si>
    <t>P-Touch label maker</t>
  </si>
  <si>
    <t>https://www.ebay.com/itm/394488137189?hash=item5bd95345e5:g:zCcAAOSwZhVj9S6q&amp;amdata=enc%3AAQAHAAAAoGe6PkR6DhHCK%2Bo08PerC%2FgGxenDVdicaTW7mPVNwZZO%2BRNxA5z0ElLG%2BkA4yT%2FwZ29%2B4yxTBpeCG8yERa1cTPSPPsDRZiolAHMA%2FNLs5NWxq07aJLOBbXiGqCw2%2Fx7SwnCBBYFjNmltixmCUVPWiw9Qnz2tafIIn7pMIAENbsrHCYbLLcKb2Gp2bcome8h%2F5lDakslIlj5c5Hj94njAV%2Fc%3D%7Ctkp%3ABk9SR4KW7P_WYQ</t>
  </si>
  <si>
    <t>Label maker cartridges</t>
  </si>
  <si>
    <t>https://www.amazon.com/Compatible-Replacement-Brother-Laminated-Tze-231/dp/B084VFB98L/ref=sr_1_10?keywords=brother+label+maker&amp;qid=1678124065&amp;sprefix=brother+la%2Caps%2C145&amp;sr=8-10</t>
  </si>
  <si>
    <t>Mesh laundry bags</t>
  </si>
  <si>
    <t>https://www.amazon.com/Commercial-Mesh-Laundry-Bag-Drawstring/dp/B07QLND3YV</t>
  </si>
  <si>
    <t>Enerzen</t>
  </si>
  <si>
    <t>Ozone machine</t>
  </si>
  <si>
    <t>https://www.amazon.com/Enerzen-Commercial-Industrial-Deodorizer-Sterilizer/dp/B00JAP7388</t>
  </si>
  <si>
    <t>Extension cord cover</t>
  </si>
  <si>
    <t>https://www.amazon.com/Waterproof-Weatherproof-Electrical-Connection-Decoration/dp/B08CMQHYLL</t>
  </si>
  <si>
    <t>10 gauge cord 3 way splitter</t>
  </si>
  <si>
    <t>Outdoor Electrical Box Cover</t>
  </si>
  <si>
    <t>https://www.amazon.com/Flemoon-Electrical-Waterproof-Weatherproof-Decoration/dp/B09NLW5HMX</t>
  </si>
  <si>
    <t>4 port USB wall plug</t>
  </si>
  <si>
    <t>https://www.amazon.com/Anker-Charger-Foldable-PowerPort-Samsung/dp/B00VH8G1SY</t>
  </si>
  <si>
    <t>6 outlet wall plug</t>
  </si>
  <si>
    <t>https://www.amazon.com/dp/B08QTLFHHW/ref=redir_mobile_desktop?_encoding=UTF8&amp;aaxitk=35d03a11659037cc7f4027173c66b631&amp;content-id=amzn1.sym.7dd77237-72be-4809-b5b5-d553eab7ad9d%3Aamzn1.sym.7dd77237-72be-4809-b5b5-d553eab7ad9d&amp;hsa_cr_id=9205699930701&amp;pd_rd_plhdr=t&amp;pd_rd_r=03dd0477-31f9-44a2-b321-e86b1b116ee7&amp;pd_rd_w=OoOuT&amp;pd_rd_wg=zKFMg&amp;qid=1678125862&amp;ref_=sbx_be_s_sparkle_mcd_asin_1_title&amp;sr=1-2-9e67e56a-6f64-441f-a281-df67fc737124</t>
  </si>
  <si>
    <t>Samsung</t>
  </si>
  <si>
    <t>Galaxy Tab S4</t>
  </si>
  <si>
    <t>https://www.ebay.com/itm/204265862594</t>
  </si>
  <si>
    <t>Galaxy Tab S4 case and screen protector</t>
  </si>
  <si>
    <t>https://www.ebay.com/itm/125535185110</t>
  </si>
  <si>
    <t>Mini dry erase board</t>
  </si>
  <si>
    <t>https://www.walmart.com/ip/Pen-Gear-8-5x11-Magnetic-Dry-Erase-Board-Black/848958824</t>
  </si>
  <si>
    <t>Interstate</t>
  </si>
  <si>
    <t>Deep Marine Battery 29DC</t>
  </si>
  <si>
    <t>Deep Cycle battery 24M</t>
  </si>
  <si>
    <t>719-577-4548</t>
  </si>
  <si>
    <t xml:space="preserve">4.0 ah Battery + charger </t>
  </si>
  <si>
    <t>https://www.homedepot.com/p/RYOBI-ONE-18V-Lithium-Ion-4-0-Ah-Battery-2-Pack-and-Charger-Kit-PSK006/315424283</t>
  </si>
  <si>
    <t>2.0 ah battery</t>
  </si>
  <si>
    <t>5 tier bookshelf wood</t>
  </si>
  <si>
    <t>Key lock box</t>
  </si>
  <si>
    <t>https://www.amazon.com/dp/B08FM6R6RB</t>
  </si>
  <si>
    <t>Standing desk convertor</t>
  </si>
  <si>
    <t>https://www.amazon.com/TechOrbits-Standing-Desk-Adjustable-Workstation/dp/B0828BB91P</t>
  </si>
  <si>
    <t>Stacking office chair</t>
  </si>
  <si>
    <t>https://www.officedepot.com/a/products/7260778/Boss-Office-Products-Stackable-Chair-Black/</t>
  </si>
  <si>
    <t>Fake tree</t>
  </si>
  <si>
    <t>https://www.amazon.com/Nearly-Natural-5299-Ficus-4-Feet/dp/B007UUM06U</t>
  </si>
  <si>
    <t>Clothes rack w/shelf</t>
  </si>
  <si>
    <t>https://www.walmart.com/ip/Clothing-Racks-Portable-Clothes-Rack-to-Hanging-Clothes-Indoor-Bedroom-Multifunctional-Double-Rod-Clothes-Rack-Lower-Storage-and-6-Hooks-Black/1015408842?athcpid=1015408842&amp;athpgid=AthenaItempage&amp;athcgid=null&amp;athznid=utic&amp;athieid=v0&amp;athstid=CS020%7ECS098&amp;athguid=loFagDBlHC6mDMDDhJBnzNOeKalu-ANrWWZT&amp;athancid=null&amp;athposb=12&amp;athena=true&amp;adsRedirect=true</t>
  </si>
  <si>
    <t>Executive office chair</t>
  </si>
  <si>
    <t>https://www.officedepot.com/a/products/6988962/Office-Star-Executive-Ergonomic-Faux-Leather/</t>
  </si>
  <si>
    <t>office wall clock</t>
  </si>
  <si>
    <t>https://www.walmart.com/ip/Westclox-14-Round-Electric-Powered-Office-Wall-Clock/23068209</t>
  </si>
  <si>
    <t>Schumacher</t>
  </si>
  <si>
    <t>Batter charger</t>
  </si>
  <si>
    <t>https://www.walmart.com/ip/Schumacher-15-Amp-6V-12V-Fully-Automatic-Battery-Charger-and-Maintainer-For-Motorcycle-Power-Sport-Marine-and-Automotive-Batteries/563031222?athbdg=L1600</t>
  </si>
  <si>
    <t>Icon</t>
  </si>
  <si>
    <t>Totalpass P400 time clock</t>
  </si>
  <si>
    <t>https://www.icontime.com/product/totalpass-p400/</t>
  </si>
  <si>
    <t>https://www.amazon.com/Charging-NIMASO-Charger-Compatible-Samsung/dp/B087M2K64S</t>
  </si>
  <si>
    <t>USB C Cables (various lengths)</t>
  </si>
  <si>
    <t>Keyboard vacuum</t>
  </si>
  <si>
    <t>https://www.amazon.com/MECO-Keyboard-Rechargeable-Cordless-Cleaning/dp/B07KSXV6LK</t>
  </si>
  <si>
    <t>Single ear headset</t>
  </si>
  <si>
    <t>https://www.walmart.com/ip/Mpow-USB-Headset-3-5mm-USB-Type-c-Computer-Wired-Headset-In-Line-Volume-Control-Single-Ear-270-Boom-Noise-Cancelling-Mic-Home-Office-Remote-Learning-/373460738?athbdg=L1600&amp;adsRedirect=true</t>
  </si>
  <si>
    <t>Logitech</t>
  </si>
  <si>
    <t>Wireless headset</t>
  </si>
  <si>
    <t>https://www.amazon.com/Logitech-Over-The-Head-Wireless-Headset-H600/dp/B005GTO07O</t>
  </si>
  <si>
    <t>Onn</t>
  </si>
  <si>
    <t>Flat screen roku TV</t>
  </si>
  <si>
    <t>https://www.walmart.com/ip/onn-40-Class-FHD-1080P-LED-Roku-Smart-TV-100097810/810977268?athbdg=L1200</t>
  </si>
  <si>
    <t>Asus</t>
  </si>
  <si>
    <t>https://www.amazon.com/ASUS-VS248H-P-1920x1080-Back-lit-Monitor/dp/B0058UUR6E/</t>
  </si>
  <si>
    <t>24" HDMI monitor</t>
  </si>
  <si>
    <t>Lenovo</t>
  </si>
  <si>
    <t>Thinkpad Edge e550</t>
  </si>
  <si>
    <t>https://www.ebay.com/itm/394411940764</t>
  </si>
  <si>
    <t>Honeywell</t>
  </si>
  <si>
    <t>https://www.walmart.com/ip/Honeywell-QuietSet-Oscillating-Whole-Room-Tower-Fan-HYF290B-Black/179393662</t>
  </si>
  <si>
    <t>Magic Chef</t>
  </si>
  <si>
    <t>Mini fridge</t>
  </si>
  <si>
    <t>https://www.homedepot.com/p/Magic-Chef-2-6-cu-ft-Mini-Fridge-in-Black-without-Freezer-HMAR265BE/318796745?</t>
  </si>
  <si>
    <t>trash can touch top</t>
  </si>
  <si>
    <t>https://www.walmart.com/ip/Sterilite-10439004-7-5-Gallon-TouchTop-Wastebasket-with-Titanium-Latch-Black/21930751</t>
  </si>
  <si>
    <t>Power strip</t>
  </si>
  <si>
    <t>https://www.walmart.com/ip/Hyper-Tough-6-Outlet-Power-Strip-with-2-5-ft-Cord-White-Single-Pack/698914932?athbdg=L1102</t>
  </si>
  <si>
    <t>Lasko</t>
  </si>
  <si>
    <t>https://www.walmart.com/ip/Lasko-1500W-Portable-Oscillating-Ceramic-Electric-Tower-Space-Heater-with-Digital-Display-5538-Gray/2778607717</t>
  </si>
  <si>
    <t>Plano</t>
  </si>
  <si>
    <t>3 tier shelf</t>
  </si>
  <si>
    <t>https://www.walmart.com/ip/Plano-20-W-x-12-D-x-32-H-3-Shelf-HD-Plastic-Shelving-Unit-White-150-pound-Capacity/194140710</t>
  </si>
  <si>
    <t>5 drawer wide</t>
  </si>
  <si>
    <t>https://www.walmart.com/ip/Sterilite-Plastic-5-Drawer-Wide-Tower-Black/20699661</t>
  </si>
  <si>
    <t>5 drawer</t>
  </si>
  <si>
    <t>https://www.walmart.com/ip/Sterilite-Plastic-5-Drawer-Tower-Black-with-Clear-Drawers-Adult/20699658?athcpid=20699658&amp;athpgid=AthenaItempage&amp;athcgid=null&amp;athznid=si&amp;athieid=v0&amp;athstid=CS004&amp;athguid=H3-9IECZMVjQWp-XXH34mxoq9rcJH59x8BlE&amp;athancid=null&amp;athena=true&amp;athbdg=L1600</t>
  </si>
  <si>
    <t>Wireless mouse</t>
  </si>
  <si>
    <t>https://www.amazon.com/Logitech-Wireless-Computer-Unifying-Receiver/dp/B087Z5WDJ2</t>
  </si>
  <si>
    <t>Gaming mouse pad</t>
  </si>
  <si>
    <t>https://www.amazon.com/SteelSeries-QcK-Cloth-Gaming-Mouse/dp/B000UVRU6G</t>
  </si>
  <si>
    <t>48" extendable bug squeege brush</t>
  </si>
  <si>
    <t>https://www.walmart.com/ip/Telescopic-Window-Squeegee-48-Cleaner-Squeegie-Brush-Shower-Car-Wiper-Sponge/141169033</t>
  </si>
  <si>
    <t>Oscillating tower fan w/ remote</t>
  </si>
  <si>
    <t>Oscillating tilt fan w/ remote</t>
  </si>
  <si>
    <t>Portable space heater w/ remote</t>
  </si>
  <si>
    <t>Kayak duffel bag</t>
  </si>
  <si>
    <t>https://www.amazon.com/MIER-Waterproof-Backpack-Kayaking-Camping/dp/B08XJPVHHV</t>
  </si>
  <si>
    <t>https://www.walmart.com/ip/Sterilite-16-Gal-61-L-Storage-Trunk-Black/24673334</t>
  </si>
  <si>
    <t>latching plastic tub for steam machine</t>
  </si>
  <si>
    <t>Simple Green</t>
  </si>
  <si>
    <t>https://www.walmart.com/ip/Sterilite-16-Gallon-Latch-Plastic-Storage-Box-White-and-Clear/47656675</t>
  </si>
  <si>
    <t>16 gal chemical storage tub w/latch</t>
  </si>
  <si>
    <t>East Point</t>
  </si>
  <si>
    <t>https://www.ebay.com/itm/313752886216?epid=24037913589</t>
  </si>
  <si>
    <t>https://www.samsclub.com/p/4-light-adj-light-comm-adj/prod8340207?xid=plp_product_2</t>
  </si>
  <si>
    <t>EconoRoll banner stand</t>
  </si>
  <si>
    <t>https://creativeimagingdisplays.com/shop/banner-stands/retractable-banner-stands/econoroll-banner-stand/</t>
  </si>
  <si>
    <t>Creative Imaging</t>
  </si>
  <si>
    <t>Table throw</t>
  </si>
  <si>
    <t>https://creativeimagingdisplays.com/shop/trade-show-accessories/table-throws-and-runners/economy-full-color-table-throws/</t>
  </si>
  <si>
    <t>Trade Show</t>
  </si>
  <si>
    <t>Folding table</t>
  </si>
  <si>
    <t>Camping chairs</t>
  </si>
  <si>
    <t>https://creativeimagingdisplays.com/shop/trade-show-flooring/interlocking-trade-show-flooring/comfort-carpet-plush/</t>
  </si>
  <si>
    <t>https://creativeimagingdisplays.com/shop/stretch-fabric-displays/embrace-tension-fabric/embrace-10-foot-displays/</t>
  </si>
  <si>
    <t>Embrace  SEG pop up display w/ case 10' * 10'</t>
  </si>
  <si>
    <t>Interlocking Trade Show Flooring w/ soft case 10' * 10"</t>
  </si>
  <si>
    <t>Tire knocker</t>
  </si>
  <si>
    <t>https://www.amazon.com/RoadPro-WR-1-Wooden-Tire-Buddy/dp/B001JT5NMQ</t>
  </si>
  <si>
    <t>Nylon strap oil filter strap</t>
  </si>
  <si>
    <t>https://www.walmart.com/ip/Nylon-Strap-Oil-Filter-Wrench-0-to-6/15788671</t>
  </si>
  <si>
    <t>KD Tools</t>
  </si>
  <si>
    <t>https://www.walmart.com/ip/Plano-Extra-Heavy-Duty-5-Shelf-Storage-Unit-72-5-x-36-x-24-1000lb-Capacity/2411984510</t>
  </si>
  <si>
    <t>5 tier plastic storage shelf 24"</t>
  </si>
  <si>
    <t>5 tier plastic storage shelf 18"</t>
  </si>
  <si>
    <t>https://www.walmart.com/ip/Plano-Heavy-Duty-5-Shelf-Storage-Unit-73-x-36-x-18-750lb-Capacity/2972137530</t>
  </si>
  <si>
    <t>The Club</t>
  </si>
  <si>
    <t>3000 anti theft twin hook wheel lock</t>
  </si>
  <si>
    <t>https://www.amazon.com/3000-Hooks-Steering-Wheel-Yellow/dp/B004HNT4WQ</t>
  </si>
  <si>
    <t>Grease gun</t>
  </si>
  <si>
    <t>https://www.oreillyauto.com/detail/c/performance-tool/paint---body/air-tools---accessories/grease-guns/fcdd362c0ffd/performance-tool-grease-gun/pfm0/w54291/v/a/28926/automotive-truck-2000-gmc-w3500-forward?q=grease+gun&amp;pos=6</t>
  </si>
  <si>
    <t>4 way lug wrench</t>
  </si>
  <si>
    <t>https://www.walmart.com/ip/Performance-Tool-W11-25-4-Way-Truck-Lug-Wrench/15041223</t>
  </si>
  <si>
    <t>Jumper cables (4 guage)</t>
  </si>
  <si>
    <t>https://www.walmart.com/ip/TOPDC-Battery-Jumper-Cables-25-Feet-4-Gauge-Automotive-Heavy-Duty-Booster-Cables-with-Carry-Bag/889792627?adsRedirect=true</t>
  </si>
  <si>
    <t>Digital Torque Wrench, SAE, 1/2-Inch</t>
  </si>
  <si>
    <t>https://www.amazon.com/CRAFTSMAN-Digital-Torque-Wrench-CMMT99436/dp/B07VVM9FD5</t>
  </si>
  <si>
    <t>Rigid</t>
  </si>
  <si>
    <t>https://www.homedepot.com/p/RIDGID-Pneumatic-15-Deg-1-3-4-in-Coil-Roofing-Nailer-R175RNF/207103085</t>
  </si>
  <si>
    <t>Pneumatic 15 Deg. 1-3/4 in. Coil Roofing Nailer</t>
  </si>
  <si>
    <t>https://www.homedepot.com/p/RIDGID-Pneumatic-18-Gauge-2-1-8-in-Brad-Nailer-with-CLEAN-DRIVE-Technology-Tool-Bag-and-Sample-Nails-R213BNF/304530407</t>
  </si>
  <si>
    <t>Pneumatic 18-Gauge 2-1/8 in. Brad Nailer with CLEAN DRIVE Technology &amp; Tool Bag</t>
  </si>
  <si>
    <t>https://www.oreillyauto.com/detail/c/performance-tool/performance-tool-impact-wrench/pfm0/m558db/v/a/28926/automotive-truck-2000-gmc-w3500-forward?q=1%2F2%22+air+impact&amp;pos=14</t>
  </si>
  <si>
    <t>Autozone/O'Reily</t>
  </si>
  <si>
    <t>1/2" Pneumatic air impact wrench</t>
  </si>
  <si>
    <t>Flexible toilet swivel wand</t>
  </si>
  <si>
    <t>https://www.walmart.com/ip/Camco-40074-RV-Flexible-Swivel-Stick/46712259</t>
  </si>
  <si>
    <t>https://www.homedepot.com/p/DEWALT-TOUGHSYSTEM-2-0-24-in-Mobile-Tool-Box-DWST08450/312485586</t>
  </si>
  <si>
    <t>https://www.homedepot.com/p/DEWALT-TOUGHSYSTEM-12-Compartment-Small-Parts-Organizer-DWST08202/206342703</t>
  </si>
  <si>
    <t>https://www.homedepot.com/p/DEWALT-TOUGHSYSTEM-2-0-22-in-Large-Tool-Box-DWST08300/312135916</t>
  </si>
  <si>
    <t>https://www.homedepot.com/p/DEWALT-TOUGHSYSTEM-22-in-Tote-Tool-Box-DWST08205/300937559</t>
  </si>
  <si>
    <t>Packout tool tote</t>
  </si>
  <si>
    <t>https://www.homedepot.com/p/RYOBI-ONE-18V-Cordless-5-5-in-Circular-Saw-Tool-Only-P505B/315424218</t>
  </si>
  <si>
    <t>Pex cinch tool &amp; cutter w/ clamps</t>
  </si>
  <si>
    <t>https://www.amazon.com/iCrimp-Cinch-Tool-Removing-function/dp/B07CCH5JWG</t>
  </si>
  <si>
    <t>https://www.homedepot.com/p/RYOBI-ONE-18V-18-Gauge-Cordless-AirStrike-Narrow-Crown-Stapler-Tool-Only-P361/315771443</t>
  </si>
  <si>
    <t>https://www.homedepot.com/p/RYOBI-ONE-18V-Cordless-Multi-Tool-Tool-Only-PCL430B/317987594</t>
  </si>
  <si>
    <t>https://www.homedepot.com/p/RYOBI-ONE-18V-Cordless-Reciprocating-Saw-Tool-Only-PCL515B/317987585</t>
  </si>
  <si>
    <t>Auger Drill bit 24"</t>
  </si>
  <si>
    <t>https://www.homedepot.com/p/Alfa-Tools-5-8-in-x-24-in-Steel-Ship-Auger-Drill-Bit-AUG61416/309654335</t>
  </si>
  <si>
    <t xml:space="preserve">18V cordless drill P208B </t>
  </si>
  <si>
    <t>1/2" Cordless impact drill P261</t>
  </si>
  <si>
    <t>5 1/2" cordless saw P506</t>
  </si>
  <si>
    <t>18-Gauge Cordless AirStrike Narrow Crown Stapler P360</t>
  </si>
  <si>
    <t>18V cordless oscillating multi tool P</t>
  </si>
  <si>
    <t>18V cordless reciprocating saw P514</t>
  </si>
  <si>
    <t>18V Cordless 1/4 in. Impact Driver P236</t>
  </si>
  <si>
    <t>https://www.homedepot.com/p/RYOBI-ONE-18V-Cordless-3-Speed-1-4-in-Hex-Impact-Driver-Tool-Only-P237/206588778</t>
  </si>
  <si>
    <t>https://www.homedepot.com/p/RYOBI-ONE-18V-Cordless-Multi-Surface-Handheld-Vacuum-Tool-Only-PCL705B/319127159?</t>
  </si>
  <si>
    <t>18V Cordless Multi-Surface Handheld Vacuum P7131</t>
  </si>
  <si>
    <t>13 piece Hole saw kit</t>
  </si>
  <si>
    <t>https://www.homedepot.com/p/Milwaukee-Hole-Dozer-General-Purpose-Bi-Metal-Hole-Saw-Set-13-Piece-49-22-4032/318635505</t>
  </si>
  <si>
    <t>1/4" crown staples</t>
  </si>
  <si>
    <t>https://www.homedepot.com/p/DEWALT-1-4-in-x-3-4-in-x-18-Gauge-Crown-Staples-2500-Pieces-DNS18075-2/205647420</t>
  </si>
  <si>
    <t>65 piece ratching screwdriver set</t>
  </si>
  <si>
    <t>https://www.walmart.com/ip/Hyper-Tough-65pc-Ratcheting-Screwdriver-Set/588834447?athbdg=L1600</t>
  </si>
  <si>
    <t>Titanium Nitride Drill Bit Set</t>
  </si>
  <si>
    <t>https://www.amazon.com/DEWALT-Titanium-Drill-21-Piece-DW1342/dp/B006EHMLIW</t>
  </si>
  <si>
    <t>13 gallon trash can</t>
  </si>
  <si>
    <t>https://www.walmart.com/ip/Sterilite-13-Gallon-Trash-Can-Plastic-Swing-Top-Kitchen-Trash-Can-Black/717473551</t>
  </si>
  <si>
    <t>Attached Lid Storage Container</t>
  </si>
  <si>
    <t>https://www.amazon.com/Buckhorn-AR2717120204000-Attached-Storage-Distribution/dp/B00206W7JE</t>
  </si>
  <si>
    <t>oil strap wrench</t>
  </si>
  <si>
    <t>https://www.homedepot.com/p/Husky-8-in-Strap-Wrench-H8STRAPWR/300117125</t>
  </si>
  <si>
    <t>Jumper cables (6 gauge)</t>
  </si>
  <si>
    <t>https://www.harborfreight.com/16-ft-6-gauge-jumper-cables-60396.html</t>
  </si>
  <si>
    <t>Strainers</t>
  </si>
  <si>
    <t>https://www.walmart.com/ip/Mainstays-Colander-4-Quart-Teal-Polypropylene-Plastic/854118253?athbdg=L1102</t>
  </si>
  <si>
    <t>https://www.dollartree.com/mccormick-nylon-slotted-spoons-13125x2625x25-in/340990</t>
  </si>
  <si>
    <t>Slotted spoon</t>
  </si>
  <si>
    <t>Serving spoon</t>
  </si>
  <si>
    <t>https://www.dollartree.com/mccormick-solid-nylon-spoons-1325x2625x25-in/340996</t>
  </si>
  <si>
    <t>Metal spatula</t>
  </si>
  <si>
    <t>Plastic spatula</t>
  </si>
  <si>
    <t>https://www.dollartree.com/cooking-concepts-stainless-steel-slotted-spatulas-128-in/356058</t>
  </si>
  <si>
    <t>Tongs</t>
  </si>
  <si>
    <t>dollartree.com/cooking-conceptsr-soft-touch-nylon-tongs-12-in/356050</t>
  </si>
  <si>
    <t>Peeler</t>
  </si>
  <si>
    <t>https://www.dollartree.com/mccormick-vegetable-peelers-8125x1125-in/341000</t>
  </si>
  <si>
    <t>Pizza cutter</t>
  </si>
  <si>
    <t>https://www.dollartree.com/cooking-concepts-nylon-handle-pizza-cutter-9x079x335-in/356010?Ntt=pizza</t>
  </si>
  <si>
    <t>Whisk</t>
  </si>
  <si>
    <t>https://www.dollartree.com/cooking-concepts-silicone-whisks-11-in/246370</t>
  </si>
  <si>
    <t>https://www.walmart.com/ip/Farberware-Soft-Grips-Black-Zinc-Alloy-Wing-Corkscrew/14967975</t>
  </si>
  <si>
    <t>Bottle corkscrew opener</t>
  </si>
  <si>
    <t>https://www.walmart.com/ip/GoodCook-PROfreshionals-Stainless-Steel-Manual-Can-Opener-Teal/359053844?athbdg=L1102</t>
  </si>
  <si>
    <t>Can opener</t>
  </si>
  <si>
    <t>Potato masher</t>
  </si>
  <si>
    <t>https://www.dollartree.com/cooking-concepts-potato-masher-1075-in/356028?Ntt=potato</t>
  </si>
  <si>
    <t>Baking spatula</t>
  </si>
  <si>
    <t>https://www.dollartree.com/mccormick-silicone-spatulas-9625x2375x0375-in/340997</t>
  </si>
  <si>
    <t>Silverware trays</t>
  </si>
  <si>
    <t>https://www.walmart.com/ip/Mainstays-Silverware-Organizer-White/112612025?athbdg=L1102</t>
  </si>
  <si>
    <t>Measuring cups/spoons</t>
  </si>
  <si>
    <t>https://www.walmart.com/ip/Farberware-Professional-10-piece-Plastic-Measuring-cup-and-Spoon-Set-in-Black/20469614?athbdg=L1102</t>
  </si>
  <si>
    <t>https://www.dollartree.com/mccormick-slotted-nylon-turners-14125x3875x2375-in/340995</t>
  </si>
  <si>
    <t>Pasta spoon</t>
  </si>
  <si>
    <t>https://www.dollartree.com/cooking-concepts-nylon-pasta-server/356040</t>
  </si>
  <si>
    <t>Ladles</t>
  </si>
  <si>
    <t>https://www.dollartree.com/mccormick-nylon-ladles-125x3875x2375-in/340965</t>
  </si>
  <si>
    <t>Shower curtain liner</t>
  </si>
  <si>
    <t>https://www.walmart.com/ip/Light-Weight-Shower-Curtain-Liner-White-Mainstays/104751382?athbdg=L1102</t>
  </si>
  <si>
    <t>2 prong extension cord</t>
  </si>
  <si>
    <t>https://www.walmart.com/ip/Hyper-Tough-6FT-16AWG-2-Prong-White-Indoor-Household-Extension-Cord/849069896?athbdg=L1102</t>
  </si>
  <si>
    <t>Vinyl gloves</t>
  </si>
  <si>
    <t>https://www.walmart.com/ip/EQUATE-VINYL-EXAM-GLOVES-L-XL-100-Count/104014220?athbdg=L1600</t>
  </si>
  <si>
    <t>Cleaner spray bottles</t>
  </si>
  <si>
    <t>RV antifreeze</t>
  </si>
  <si>
    <t>https://www.walmart.com/ip/Super-Tech-RV-and-Marine-Antifreeze/17179674?athbdg=L1101</t>
  </si>
  <si>
    <t>Bleach 96oz</t>
  </si>
  <si>
    <t>https://www.dollartree.com/las-totally-awesome-lemon-scent-bleach-96oz/183997</t>
  </si>
  <si>
    <t>Nu-Foamicide disinfectant</t>
  </si>
  <si>
    <t>https://www.amazon.com/Glissen-Chemical-Nu-Foamicide-Disinfectant-Food-Contact/dp/B086339RQS</t>
  </si>
  <si>
    <t>Pine-sol</t>
  </si>
  <si>
    <t>https://www.walmart.com/ip/Pine-Sol-Multi-Surface-Disinfectant-Cleaner-Original-100-fl-oz/12443427?athbdg=L1102</t>
  </si>
  <si>
    <t>Blue-Def</t>
  </si>
  <si>
    <t>https://www.walmart.com/ip/Super-Tech-DEF-Diesel-Exhaust-Fluid-2-5-Gallon/44457724?athbdg=L1102</t>
  </si>
  <si>
    <t>Blue-def 1/2 gallon refillable</t>
  </si>
  <si>
    <t>https://www.amazon.com/BLUE-DIESEL-EMISSIONS-FLUID-SCR/dp/B07KQC1Y6Y</t>
  </si>
  <si>
    <t>Wash brush</t>
  </si>
  <si>
    <t>https://www.walmart.com/ip/Carrand-93089S-10-in-Wide-Wash-Brush-with-65-in-Aluminum-Extension-Handle/21796400</t>
  </si>
  <si>
    <t>Wash brush head heavy duty</t>
  </si>
  <si>
    <t>https://www.walmart.com/ip/Carcarez-10-inch-Quad-Car-Wash-Brush-Head-Super-Soft-Heavy-Duty-Bristle-Clean-Truck-SUV/726416498</t>
  </si>
  <si>
    <t>https://www.walmart.com/ip/Carcarez-12-Flow-Thru-Heavy-Duty-Car-Wash-Brush-Head-with-Soft-Bristle-Grey/717888860</t>
  </si>
  <si>
    <t>Wash brush head soft</t>
  </si>
  <si>
    <t>9" folding step stool</t>
  </si>
  <si>
    <t>https://www.walmart.com/ip/Simplify-Plastic-9-Stripe-Top-Single-Step-Folding-Step-Stool-Grey/25186258</t>
  </si>
  <si>
    <t>25' 30 amp rv extension cord</t>
  </si>
  <si>
    <t>https://www.walmart.com/ip/Camco-Heavy-Duty-RV-Extension-Cord-with-PowerGrip-Handles-25-Foot-30-Amp-10-Gauge-Multicolor-55191/21009152</t>
  </si>
  <si>
    <t>https://www.walmart.com/ip/Mainstays-8-Circulation-Personal-Fan-for-Desk-8-Speed/176815349</t>
  </si>
  <si>
    <t>3 ball adjustable hitch</t>
  </si>
  <si>
    <t>55 gallon industrial plastic drum</t>
  </si>
  <si>
    <t>https://www.homedepot.com/p/55-Gal-Blue-Industrial-Plastic-Drum-PTH0933/205845768</t>
  </si>
  <si>
    <t>Honda</t>
  </si>
  <si>
    <t>2700 PSI pressure washer</t>
  </si>
  <si>
    <t>https://www.samsclub.com/p/simpson-2800-psi-ms60773-s-gas-pw/prod17540410?xid=login-success</t>
  </si>
  <si>
    <t>Shop towels</t>
  </si>
  <si>
    <t>https://www.walmart.com/ip/Scott-Shop-Towels-6-Rolls-55-Sheets-Per-Roll/54946622?athbdg=L1200</t>
  </si>
  <si>
    <t>Microwave glass turntable</t>
  </si>
  <si>
    <t>https://www.amazon.com/MFJUNS-24-5cm-Microwave-Turntable-Replacement/dp/B095SCKLJ5</t>
  </si>
  <si>
    <t>Shed hook</t>
  </si>
  <si>
    <t>https://www.homedepot.com/p/Rubbermaid-Large-Shed-Accessory-Kit-2025630/303629073</t>
  </si>
  <si>
    <t>shed rack</t>
  </si>
  <si>
    <t>https://www.homedepot.com/p/Rubbermaid-33-75-in-W-x-4-75-H-Black-Tool-Accessory-Kit-Rack-for-Sheds-2032730/304591556</t>
  </si>
  <si>
    <t>Shed tool holder</t>
  </si>
  <si>
    <t>https://www.homedepot.com/p/Rubbermaid-Storage-Shed-Hook-Space-Saving-Large-Mounted-Power-Tool-Holder-2-Pack-2-x-2024655/323572255</t>
  </si>
  <si>
    <t>Empire</t>
  </si>
  <si>
    <t>24" level</t>
  </si>
  <si>
    <t>https://www.homedepot.com/p/Empire-24-in-Aluminum-Magnetic-I-Beam-Level-500M-24/305469164</t>
  </si>
  <si>
    <t>Various funnels</t>
  </si>
  <si>
    <t>https://www.oreillyauto.com/detail/c/flotool/tools---equipment/oil---lube-tools/funnels/9227a0a2bf37/hopkins-flotool-blue-red-yellow-plastic-funnel-trio/hop5/10714mx3?q=funnels&amp;pos=0</t>
  </si>
  <si>
    <t>12-Compartment Small Parts Organizer TOUGHSYSTEM</t>
  </si>
  <si>
    <t>22 in. Tote Tool Box TOUGHSYSTEM</t>
  </si>
  <si>
    <t>Dewalt tool box TOUGHSYSTEM</t>
  </si>
  <si>
    <t>Mobile Tool Box cart TOUGHSYSTEM</t>
  </si>
  <si>
    <t>https://www.homedepot.com/p/DEWALT-TOUGHSYSTEM-2-0-22-in-Small-Tool-Box-DWST08165/312134726</t>
  </si>
  <si>
    <t>Small Tool Box w/ compartments TOUGHSYSTEM</t>
  </si>
  <si>
    <t>Matco</t>
  </si>
  <si>
    <t>Window scrapper</t>
  </si>
  <si>
    <t>https://www.amazon.com/Scraper-scraper-Remover-Automotive-Replacement/dp/B08283K8QJ</t>
  </si>
  <si>
    <t>Razor blades</t>
  </si>
  <si>
    <t>https://www.homedepot.com/p/Stanley-General-Purpose-Heavy-Duty-Utility-Blades-100-Pack-11-921K/100021174</t>
  </si>
  <si>
    <t>Various drill bits</t>
  </si>
  <si>
    <t>Right angle drill attachment</t>
  </si>
  <si>
    <t>https://www.amazon.com/DEWALT-Right-Angle-Attachment-Impact/dp/B07NQS465R</t>
  </si>
  <si>
    <t>Floor creeper</t>
  </si>
  <si>
    <t>https://www.autozone.com/creepers-and-carts/creeper-and-roller-seat/p/duralast-cool-weave-creeper/500710_0?rrec=true</t>
  </si>
  <si>
    <t>1" Spade bit</t>
  </si>
  <si>
    <t>https://www.homedepot.com/p/Milwaukee-1-in-x-6-in-Flat-Wood-Boring-Bit-48-27-1001/203115390</t>
  </si>
  <si>
    <t xml:space="preserve">PH2 bit </t>
  </si>
  <si>
    <t>https://www.homedepot.com/p/Milwaukee-SHOCKWAVE-Impact-Duty-2-in-Phillips-2-Alloy-Steel-Screw-Driver-Bit-5-Pack-48-32-4602/202653574</t>
  </si>
  <si>
    <t>PH1 bit</t>
  </si>
  <si>
    <t>https://www.homedepot.com/p/Milwaukee-SHOCKWAVE-Impact-Duty-1-in-Phillips-2-Alloy-Steel-Insert-Bit-5-Pack-48-32-4601/202653565</t>
  </si>
  <si>
    <t>5 gallon bucket</t>
  </si>
  <si>
    <t>https://www.homedepot.com/p/The-Home-Depot-5-Gal-Homer-Bucket-05GLHD2/100087613</t>
  </si>
  <si>
    <t>Swiffer wetjet</t>
  </si>
  <si>
    <t>https://www.walmart.com/ip/Swiffer-WetJet-Mop-Starter-Kit-Spray-Mop-5-Pads-Cleaning-Solution/47655725?athbdg=L1600</t>
  </si>
  <si>
    <t>RV broom &amp; dustpan</t>
  </si>
  <si>
    <t>https://www.walmart.com/ip/Camco-43623-Full-Size-Broom-and-Dust-Pan-for-RV-Marine-and-Home/14504356</t>
  </si>
  <si>
    <t>Mini hand broom &amp; dustpan (various)</t>
  </si>
  <si>
    <t>https://www.walmart.com/ip/Libman-10-Whisk-Broom-with-Dust-Pan/21794732</t>
  </si>
  <si>
    <t>25' Fresh water hoses</t>
  </si>
  <si>
    <t>https://www.walmart.com/ip/Camco-22735-TastePURE-25-Drinking-Water-Hose-Features-a-1-2-Inner-Diameter/29764299</t>
  </si>
  <si>
    <t>Broom &amp; dustpan (various)</t>
  </si>
  <si>
    <t>https://www.walmart.com/ip/Libman-Precision-Angle-Broom-Dustpan-Green-Electrostatic-Powder-Coated-Steel-Handel-PET-Broom-Fibers/21020468?athbdg=L1102</t>
  </si>
  <si>
    <t>https://www.walmart.com/ip/Sterilite-30-Gallon-Dark-Indigo-Latch-Tuff-Tote/483870619</t>
  </si>
  <si>
    <t>30 gallon storage bin</t>
  </si>
  <si>
    <t>35 gallon roughneck tote</t>
  </si>
  <si>
    <t>https://www.walmart.com/ip/35-Gal-132-4L-Rubbermaid-Roughneck-Tote/533262557</t>
  </si>
  <si>
    <t>45 gallon wheeled latching tote</t>
  </si>
  <si>
    <t>https://www.walmart.com/ip/Sterilite-45-Gallon-Wheeled-Latch-Tote-Plastic-Stadium-Blue-Set-of-4/44785816</t>
  </si>
  <si>
    <t>Heavy duty metal 5 tier shelves</t>
  </si>
  <si>
    <t>https://www.homedepot.com/p/Husky-5-Tier-Heavy-Duty-Steel-Garage-Storage-Shelving-Unit-in-Silver-48-in-W-x-78-in-H-x-24-in-D-MR482478W5/203828250</t>
  </si>
  <si>
    <t xml:space="preserve">                                                                                                                                                                     </t>
  </si>
  <si>
    <t>Farberware</t>
  </si>
  <si>
    <t>https://www.walmart.com/ip/Farberware-12-Piece-Easy-Clean-Nonstick-Pots-and-Pans-Cookware-Set-Black/210939033</t>
  </si>
  <si>
    <t>Small pan</t>
  </si>
  <si>
    <t>Large pan</t>
  </si>
  <si>
    <t>Small pot</t>
  </si>
  <si>
    <t>Medium pot</t>
  </si>
  <si>
    <t>Large Pot</t>
  </si>
  <si>
    <t>8 piece pots &amp; pans w/ lids
See individual list</t>
  </si>
  <si>
    <t>Medium lid</t>
  </si>
  <si>
    <t>Large lid</t>
  </si>
  <si>
    <t>Sewer hoses (complete)</t>
  </si>
  <si>
    <t>Sewer hoses (incomplete)</t>
  </si>
  <si>
    <t>https://www.walmart.com/ip/RhinoFLEX-15-Sewer-Hose-Kit-w-4N1-Elbow-Caps/23636864?athbdg=L1101&amp;adsRedirect=true</t>
  </si>
  <si>
    <t>https://www.walmart.com/ip/Camco-Revolution-360-10-Foot-Heavy-Duty-RV-Sewer-Hose-Extension-with-Swivel-Fittings-39627/23636861?athbdg=L1600</t>
  </si>
  <si>
    <t>Rhino 90 degree clear elbow</t>
  </si>
  <si>
    <t>2 way sewer hose splitter</t>
  </si>
  <si>
    <t>https://www.walmart.com/ip/Camco-39812-Rhinoflex-Wye-Sewer-Hose-Fitting-Swivel/29764330</t>
  </si>
  <si>
    <t>https://www.walmart.com/ip/Camco-Sidewinder-RV-Sewer-Hose-Support-Features-Flexible-Lightweight-Angled-Design-Fits-Up-20-Foot-Hose-Folds-Compact-Storage-Black-Plastic-43051/29764420?athbdg=L1600&amp;adsRedirect=true</t>
  </si>
  <si>
    <t>https://www.walmart.com/ip/Camco-39858-Clear-RhinoFLEX-90-Degree-Sewer-Hose-Swivel-Fitting/23636867</t>
  </si>
  <si>
    <t>Clear sewer extender</t>
  </si>
  <si>
    <t>https://www.walmart.com/ip/Camco-Sewer-Hose-Adapter-Attaches-RV-Outlet-Connection-Extends-connection-Easier-Hookup-Transparent-Allows-You-View-When-Tank-Cleared-3-5-39562/1967932911</t>
  </si>
  <si>
    <t>sewer hose support brackets</t>
  </si>
  <si>
    <t>Sewer hose coupling</t>
  </si>
  <si>
    <t>https://www.walmart.com/ip/Camco-39163-Easy-Slip-RV-Internal-Hose-Coupler/21011965</t>
  </si>
  <si>
    <t>Sewer hose end cap</t>
  </si>
  <si>
    <t>https://www.walmart.com/ip/Camco-Easy-Slip-RV-Sewer-Hose-Adapter/1546471244</t>
  </si>
  <si>
    <t>Sewer hose clear end w/ flush valve</t>
  </si>
  <si>
    <t>https://www.walmart.com/ip/VALTERRA-LLC-F024100-RV-Hydroflush-Sewer-Hose-Reverse-Flush-Valve/315761104</t>
  </si>
  <si>
    <t>Clear 45 degree connector</t>
  </si>
  <si>
    <t>https://www.walmart.com/ip/VALTERRA-LLC-F023111-Sewer-Hose-Connector-44-Clear/44037191</t>
  </si>
  <si>
    <t>GB Electrical</t>
  </si>
  <si>
    <t>Electrical pliers</t>
  </si>
  <si>
    <t>https://www.amazon.com/GB-Electrical-Multi-Tool-Crimper-Stripper/dp/B000GAS6I2</t>
  </si>
  <si>
    <t>AstroAI</t>
  </si>
  <si>
    <t>Digital clamp multimeter</t>
  </si>
  <si>
    <t>https://www.amazon.com/AstroAI-Multimeter-Measures-Resistance-Continuity/dp/B07B1XPZS2</t>
  </si>
  <si>
    <t>Universal coaxial&amp;ethernet cable tester</t>
  </si>
  <si>
    <t>https://www.amazon.com/Universal-Network-Cable-Tester-Tool/dp/B08TQL72LT</t>
  </si>
  <si>
    <t>TrekPow</t>
  </si>
  <si>
    <t>1500A Portable jump starter box</t>
  </si>
  <si>
    <t>https://www.ebay.com/itm/256008084479</t>
  </si>
  <si>
    <t>household analog battery tester</t>
  </si>
  <si>
    <t>https://www.amazon.com/Gardner-Bender-GBT-3502-Household-Extendable/dp/B00004WLJG</t>
  </si>
  <si>
    <t>Automotive test light</t>
  </si>
  <si>
    <t>https://www.amazon.com/JASTIND-Backlit-Digital-Extended-Stainless/dp/B07PX16XDX</t>
  </si>
  <si>
    <t>Outlet test light</t>
  </si>
  <si>
    <t>https://www.amazon.com/Receptacle-Tester-Klein-Tools-RT110/dp/B01AKX3AYE</t>
  </si>
  <si>
    <t>Fuse tester</t>
  </si>
  <si>
    <t>https://www.amazon.com/Bussmann-FT-3-Automotive-Tester-Puller/dp/B00139OH0G</t>
  </si>
  <si>
    <t>Mini stubby screwdriver ratchet</t>
  </si>
  <si>
    <t>https://www.walmart.com/ip/Sterilite-Small-Stacking-Basket-Plastic-White/39804127?from=searchResults</t>
  </si>
  <si>
    <t>https://www.walmart.ca/en/ip/mainstays-48-piece-flatware-set-with-organizer-red/6000016938231</t>
  </si>
  <si>
    <t>Silverware sets 48 pc</t>
  </si>
  <si>
    <t>50' 12 gauge extension cord 3 outlet</t>
  </si>
  <si>
    <t>https://www.walmart.com/ip/50-Foot-Lighted-Outdoor-Extension-Cord-3-Electrical-Power-Outlets-12-3-SJTW-Heavy-Duty-Yellow-Cable-Prong-Grounded-Plug-Safety/989977807?from=searchResults</t>
  </si>
  <si>
    <t>https://www.walmart.com/ip/Clear-Power-12-3-SJTW-50-ft-Heavy-Duty-Outdoor-Extension-Cord-Yellow-CP10145/348148981?from=searchResults</t>
  </si>
  <si>
    <t>https://www.walmart.com/ip/Sauder-Beginnings-5-Shelf-Bookcase-Soft-White-Finish/28997888</t>
  </si>
  <si>
    <t>Lazy Susan Monitor Turntable</t>
  </si>
  <si>
    <t>https://www.amazon.com/gp/product/B0195KSR6Y/ref=ppx_yo_dt_b_asin_title_o05_s00?ie=UTF8&amp;th=1</t>
  </si>
  <si>
    <t>TV Wall 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</si>
</sst>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7" x14ac:knownFonts="1">
    <font>
      <sz val="11"/>
      <color theme="1"/>
      <name val="Calibri"/>
      <family val="2"/>
      <scheme val="minor"/>
    </font>
    <font>
      <sz val="24"/>
      <color theme="9" tint="-0.499984740745262"/>
      <name val="Century Gothic"/>
      <family val="2"/>
      <scheme val="major"/>
    </font>
    <font>
      <b/>
      <sz val="12"/>
      <color theme="9" tint="-0.499984740745262"/>
      <name val="Century Gothic"/>
      <family val="2"/>
      <scheme val="major"/>
    </font>
    <font>
      <sz val="11"/>
      <color theme="1"/>
      <name val="Calibri"/>
      <family val="2"/>
      <scheme val="minor"/>
    </font>
    <font>
      <sz val="11"/>
      <color rgb="FF9C5700"/>
      <name val="Calibri"/>
      <family val="2"/>
      <scheme val="minor"/>
    </font>
    <font>
      <b/>
      <sz val="12"/>
      <color theme="5" tint="-0.499984740745262"/>
      <name val="Century Gothic"/>
      <family val="2"/>
      <scheme val="major"/>
    </font>
    <font>
      <sz val="24"/>
      <color theme="8"/>
      <name val="Century Gothic"/>
      <family val="2"/>
      <scheme val="major"/>
    </font>
    <font>
      <sz val="11"/>
      <color rgb="FF006100"/>
      <name val="Calibri"/>
      <family val="2"/>
      <scheme val="minor"/>
    </font>
    <font>
      <sz val="11"/>
      <color rgb="FF9C0006"/>
      <name val="Calibri"/>
      <family val="2"/>
      <scheme val="minor"/>
    </font>
    <font>
      <u/>
      <sz val="11"/>
      <color theme="10"/>
      <name val="Calibri"/>
      <family val="2"/>
      <scheme val="minor"/>
    </font>
    <font>
      <u/>
      <sz val="11"/>
      <color rgb="FF00B050"/>
      <name val="Calibri"/>
      <family val="2"/>
      <scheme val="minor"/>
    </font>
    <font>
      <sz val="12"/>
      <color rgb="FF9C0006"/>
      <name val="Calibri"/>
      <family val="2"/>
      <scheme val="minor"/>
    </font>
    <font>
      <sz val="12"/>
      <color rgb="FF006100"/>
      <name val="Calibri"/>
      <family val="2"/>
      <scheme val="minor"/>
    </font>
    <font>
      <sz val="14"/>
      <color theme="1"/>
      <name val="Calibri"/>
      <family val="2"/>
      <scheme val="minor"/>
    </font>
    <font>
      <sz val="11"/>
      <color rgb="FF00B050"/>
      <name val="Calibri"/>
      <family val="2"/>
      <scheme val="minor"/>
    </font>
    <font>
      <sz val="11"/>
      <color rgb="FF00B050"/>
      <name val="Calibri"/>
      <family val="2"/>
      <scheme val="minor"/>
    </font>
    <font>
      <sz val="11"/>
      <color rgb="FF00B050"/>
      <name val="Calibri"/>
      <scheme val="minor"/>
    </font>
  </fonts>
  <fills count="11">
    <fill>
      <patternFill patternType="none"/>
    </fill>
    <fill>
      <patternFill patternType="gray125"/>
    </fill>
    <fill>
      <patternFill patternType="solid">
        <fgColor theme="0" tint="-0.14996795556505021"/>
        <bgColor indexed="64"/>
      </patternFill>
    </fill>
    <fill>
      <patternFill patternType="solid">
        <fgColor theme="9" tint="0.59996337778862885"/>
        <bgColor indexed="64"/>
      </patternFill>
    </fill>
    <fill>
      <patternFill patternType="solid">
        <fgColor theme="4" tint="0.59996337778862885"/>
        <bgColor indexed="64"/>
      </patternFill>
    </fill>
    <fill>
      <patternFill patternType="solid">
        <fgColor rgb="FFFFEB9C"/>
      </patternFill>
    </fill>
    <fill>
      <patternFill patternType="solid">
        <fgColor theme="5"/>
        <bgColor indexed="64"/>
      </patternFill>
    </fill>
    <fill>
      <patternFill patternType="solid">
        <fgColor theme="5" tint="0.39997558519241921"/>
        <bgColor indexed="64"/>
      </patternFill>
    </fill>
    <fill>
      <patternFill patternType="solid">
        <fgColor rgb="FFC6EFCE"/>
      </patternFill>
    </fill>
    <fill>
      <patternFill patternType="solid">
        <fgColor rgb="FFFFC7CE"/>
      </patternFill>
    </fill>
    <fill>
      <patternFill patternType="solid">
        <fgColor rgb="FF92D050"/>
        <bgColor indexed="64"/>
      </patternFill>
    </fill>
  </fills>
  <borders count="22">
    <border>
      <left/>
      <right/>
      <top/>
      <bottom/>
      <diagonal/>
    </border>
    <border>
      <left/>
      <right/>
      <top/>
      <bottom style="medium">
        <color theme="3"/>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top/>
      <bottom style="thick">
        <color theme="5"/>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thin">
        <color theme="8" tint="-0.499984740745262"/>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right style="thin">
        <color theme="8" tint="-0.499984740745262"/>
      </right>
      <top style="thin">
        <color theme="3"/>
      </top>
      <bottom style="thin">
        <color theme="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5" tint="-0.24994659260841701"/>
      </right>
      <top/>
      <bottom/>
      <diagonal/>
    </border>
    <border>
      <left style="thin">
        <color theme="5" tint="-0.24994659260841701"/>
      </left>
      <right/>
      <top/>
      <bottom/>
      <diagonal/>
    </border>
  </borders>
  <cellStyleXfs count="12">
    <xf numFmtId="0" fontId="0" fillId="0" borderId="0">
      <alignment wrapText="1"/>
    </xf>
    <xf numFmtId="0" fontId="2" fillId="3" borderId="2" applyNumberFormat="0" applyProtection="0">
      <alignment horizontal="center" vertical="center"/>
    </xf>
    <xf numFmtId="0" fontId="2" fillId="4" borderId="3" applyNumberFormat="0" applyProtection="0">
      <alignment horizontal="center" vertical="center"/>
    </xf>
    <xf numFmtId="164" fontId="3" fillId="0" borderId="0" applyFont="0" applyFill="0" applyBorder="0" applyProtection="0">
      <alignment horizontal="right"/>
    </xf>
    <xf numFmtId="164" fontId="3" fillId="2" borderId="0" applyFont="0" applyBorder="0" applyProtection="0">
      <alignment horizontal="right"/>
    </xf>
    <xf numFmtId="10" fontId="3" fillId="0" borderId="0" applyFont="0" applyFill="0" applyBorder="0" applyAlignment="0" applyProtection="0"/>
    <xf numFmtId="0" fontId="1" fillId="0" borderId="1" applyNumberFormat="0" applyFill="0" applyAlignment="0" applyProtection="0"/>
    <xf numFmtId="14" fontId="3" fillId="0" borderId="0" applyFont="0" applyFill="0" applyBorder="0">
      <alignment horizontal="right"/>
    </xf>
    <xf numFmtId="0" fontId="4" fillId="5" borderId="0" applyNumberFormat="0" applyBorder="0" applyAlignment="0" applyProtection="0"/>
    <xf numFmtId="0" fontId="7" fillId="8" borderId="0" applyNumberFormat="0" applyBorder="0" applyAlignment="0" applyProtection="0"/>
    <xf numFmtId="0" fontId="8" fillId="9" borderId="0" applyNumberFormat="0" applyBorder="0" applyAlignment="0" applyProtection="0"/>
    <xf numFmtId="0" fontId="9" fillId="0" borderId="0" applyNumberFormat="0" applyFill="0" applyBorder="0" applyAlignment="0" applyProtection="0">
      <alignment wrapText="1"/>
    </xf>
  </cellStyleXfs>
  <cellXfs count="39">
    <xf numFmtId="0" fontId="0" fillId="0" borderId="0" xfId="0">
      <alignment wrapText="1"/>
    </xf>
    <xf numFmtId="0" fontId="0" fillId="0" borderId="0" xfId="0" applyAlignment="1">
      <alignment horizontal="left"/>
    </xf>
    <xf numFmtId="0" fontId="1" fillId="0" borderId="4" xfId="6" applyBorder="1"/>
    <xf numFmtId="0" fontId="0" fillId="0" borderId="0" xfId="0" applyAlignment="1"/>
    <xf numFmtId="0" fontId="4" fillId="5" borderId="0" xfId="8" applyAlignment="1"/>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xf numFmtId="0" fontId="4" fillId="5" borderId="9" xfId="8" applyBorder="1" applyAlignment="1"/>
    <xf numFmtId="0" fontId="4" fillId="5" borderId="10" xfId="8" applyBorder="1" applyAlignment="1"/>
    <xf numFmtId="0" fontId="4" fillId="5" borderId="11" xfId="8" applyBorder="1" applyAlignment="1"/>
    <xf numFmtId="164" fontId="0" fillId="0" borderId="0" xfId="0" applyNumberFormat="1">
      <alignment wrapText="1"/>
    </xf>
    <xf numFmtId="0" fontId="0" fillId="10" borderId="0" xfId="0" applyFill="1" applyAlignment="1">
      <alignment horizontal="left" wrapText="1" indent="1"/>
    </xf>
    <xf numFmtId="0" fontId="11" fillId="9" borderId="16" xfId="10" applyFont="1" applyBorder="1" applyAlignment="1">
      <alignment horizontal="center" wrapText="1"/>
    </xf>
    <xf numFmtId="0" fontId="12" fillId="8" borderId="17" xfId="9" applyFont="1" applyBorder="1" applyAlignment="1">
      <alignment horizontal="center" wrapText="1"/>
    </xf>
    <xf numFmtId="164" fontId="13" fillId="0" borderId="18" xfId="0" applyNumberFormat="1" applyFont="1" applyBorder="1">
      <alignment wrapText="1"/>
    </xf>
    <xf numFmtId="164" fontId="13" fillId="0" borderId="19" xfId="0" applyNumberFormat="1" applyFont="1" applyBorder="1">
      <alignment wrapText="1"/>
    </xf>
    <xf numFmtId="14" fontId="0" fillId="10" borderId="0" xfId="0" applyNumberFormat="1" applyFill="1" applyAlignment="1">
      <alignment horizontal="left" wrapText="1" indent="1"/>
    </xf>
    <xf numFmtId="14" fontId="0" fillId="0" borderId="0" xfId="0" applyNumberFormat="1" applyAlignment="1">
      <alignment horizontal="center" wrapText="1"/>
    </xf>
    <xf numFmtId="0" fontId="0" fillId="0" borderId="0" xfId="0" applyAlignment="1">
      <alignment horizontal="center" wrapText="1"/>
    </xf>
    <xf numFmtId="0" fontId="0" fillId="10" borderId="0" xfId="0" applyFill="1" applyAlignment="1">
      <alignment horizontal="center" wrapText="1"/>
    </xf>
    <xf numFmtId="0" fontId="14" fillId="0" borderId="20" xfId="0" applyFont="1" applyBorder="1" applyAlignment="1"/>
    <xf numFmtId="0" fontId="10" fillId="0" borderId="20" xfId="11" applyFont="1" applyBorder="1" applyAlignment="1"/>
    <xf numFmtId="0" fontId="10" fillId="0" borderId="20" xfId="11" applyFont="1" applyFill="1" applyBorder="1" applyAlignment="1"/>
    <xf numFmtId="0" fontId="10" fillId="0" borderId="20" xfId="11" applyFont="1" applyFill="1" applyBorder="1">
      <alignment wrapText="1"/>
    </xf>
    <xf numFmtId="0" fontId="9" fillId="0" borderId="20" xfId="11" applyBorder="1" applyAlignment="1"/>
    <xf numFmtId="0" fontId="9" fillId="0" borderId="20" xfId="11" applyFill="1" applyBorder="1" applyAlignment="1"/>
    <xf numFmtId="164" fontId="0" fillId="0" borderId="21" xfId="0" applyNumberFormat="1" applyBorder="1">
      <alignment wrapText="1"/>
    </xf>
    <xf numFmtId="0" fontId="15" fillId="0" borderId="20" xfId="0" applyFont="1" applyBorder="1" applyAlignment="1"/>
    <xf numFmtId="0" fontId="16" fillId="0" borderId="20" xfId="0" applyFont="1" applyBorder="1" applyAlignment="1"/>
    <xf numFmtId="0" fontId="1" fillId="0" borderId="4" xfId="6" applyBorder="1" applyAlignment="1">
      <alignment horizontal="center"/>
    </xf>
    <xf numFmtId="0" fontId="5" fillId="6" borderId="12" xfId="1" applyFont="1" applyFill="1" applyBorder="1">
      <alignment horizontal="center" vertical="center"/>
    </xf>
    <xf numFmtId="0" fontId="5" fillId="6" borderId="13" xfId="1" applyFont="1" applyFill="1" applyBorder="1">
      <alignment horizontal="center" vertical="center"/>
    </xf>
    <xf numFmtId="0" fontId="5" fillId="6" borderId="15" xfId="1" applyFont="1" applyFill="1" applyBorder="1">
      <alignment horizontal="center" vertical="center"/>
    </xf>
    <xf numFmtId="0" fontId="5" fillId="7" borderId="12" xfId="2" applyFont="1" applyFill="1" applyBorder="1">
      <alignment horizontal="center" vertical="center"/>
    </xf>
    <xf numFmtId="0" fontId="5" fillId="7" borderId="13" xfId="2" applyFont="1" applyFill="1" applyBorder="1">
      <alignment horizontal="center" vertical="center"/>
    </xf>
    <xf numFmtId="0" fontId="5" fillId="7" borderId="14" xfId="2" applyFont="1" applyFill="1" applyBorder="1">
      <alignment horizontal="center" vertical="center"/>
    </xf>
    <xf numFmtId="0" fontId="6" fillId="0" borderId="4" xfId="6" applyFont="1" applyBorder="1" applyAlignment="1">
      <alignment wrapText="1"/>
    </xf>
  </cellXfs>
  <cellStyles count="12">
    <cellStyle name="Bad" xfId="10" builtinId="27"/>
    <cellStyle name="Currency" xfId="3" builtinId="4" customBuiltin="1"/>
    <cellStyle name="Currency [0]" xfId="4" builtinId="7" customBuiltin="1"/>
    <cellStyle name="Date" xfId="7" xr:uid="{00000000-0005-0000-0000-000003000000}"/>
    <cellStyle name="Good" xfId="9" builtinId="26"/>
    <cellStyle name="Heading 1" xfId="1" builtinId="16" customBuiltin="1"/>
    <cellStyle name="Heading 2" xfId="2" builtinId="17" customBuiltin="1"/>
    <cellStyle name="Hyperlink" xfId="11" builtinId="8"/>
    <cellStyle name="Neutral" xfId="8" builtinId="28"/>
    <cellStyle name="Normal" xfId="0" builtinId="0" customBuiltin="1"/>
    <cellStyle name="Percent" xfId="5" builtinId="5" customBuiltin="1"/>
    <cellStyle name="Title" xfId="6" builtinId="15" customBuiltin="1"/>
  </cellStyles>
  <dxfs count="15">
    <dxf>
      <numFmt numFmtId="164" formatCode="&quot;$&quot;#,##0.00"/>
    </dxf>
    <dxf>
      <numFmt numFmtId="164" formatCode="&quot;$&quot;#,##0.00"/>
    </dxf>
    <dxf>
      <numFmt numFmtId="164" formatCode="&quot;$&quot;#,##0.00"/>
    </dxf>
    <dxf>
      <numFmt numFmtId="19" formatCode="m/d/yyyy"/>
      <alignment horizontal="center" vertical="bottom" textRotation="0" wrapText="1" indent="0" justifyLastLine="0" shrinkToFit="0" readingOrder="0"/>
    </dxf>
    <dxf>
      <numFmt numFmtId="164" formatCode="&quot;$&quot;#,##0.00"/>
      <border outline="0">
        <left style="thin">
          <color theme="5" tint="-0.24994659260841701"/>
        </left>
      </border>
    </dxf>
    <dxf>
      <font>
        <strike val="0"/>
        <outline val="0"/>
        <shadow val="0"/>
        <u val="none"/>
        <vertAlign val="baseline"/>
        <sz val="11"/>
        <color rgb="FF00B050"/>
        <name val="Calibri"/>
        <scheme val="minor"/>
      </font>
      <alignment horizontal="general" vertical="bottom" textRotation="0" wrapText="0" indent="0" justifyLastLine="0" shrinkToFit="0" readingOrder="0"/>
      <border diagonalUp="0" diagonalDown="0" outline="0">
        <left/>
        <right style="thin">
          <color theme="5" tint="-0.24994659260841701"/>
        </right>
        <top/>
        <bottom/>
      </border>
    </dxf>
    <dxf>
      <alignment horizontal="center" vertical="bottom" textRotation="0" wrapText="1" indent="0" justifyLastLine="0" shrinkToFit="0" readingOrder="0"/>
    </dxf>
    <dxf>
      <fill>
        <patternFill patternType="solid">
          <fgColor indexed="64"/>
          <bgColor rgb="FF92D050"/>
        </patternFill>
      </fill>
      <alignment horizontal="left" vertical="bottom" textRotation="0" wrapText="1" indent="1" justifyLastLine="0" shrinkToFit="0" readingOrder="0"/>
    </dxf>
    <dxf>
      <fill>
        <patternFill patternType="solid">
          <fgColor theme="9" tint="0.79998168889431442"/>
          <bgColor theme="9" tint="0.79998168889431442"/>
        </patternFill>
      </fill>
    </dxf>
    <dxf>
      <fill>
        <patternFill patternType="solid">
          <fgColor theme="9" tint="0.79998168889431442"/>
          <bgColor theme="9" tint="0.79998168889431442"/>
        </patternFill>
      </fill>
    </dxf>
    <dxf>
      <font>
        <b/>
        <color theme="1"/>
      </font>
    </dxf>
    <dxf>
      <font>
        <b/>
        <color theme="1"/>
      </font>
    </dxf>
    <dxf>
      <font>
        <b/>
        <color theme="1"/>
      </font>
      <border>
        <top style="double">
          <color theme="9"/>
        </top>
      </border>
    </dxf>
    <dxf>
      <font>
        <b/>
        <color theme="0"/>
      </font>
      <fill>
        <patternFill patternType="solid">
          <fgColor theme="9"/>
          <bgColor rgb="FF3F7D5E"/>
        </patternFill>
      </fill>
    </dxf>
    <dxf>
      <font>
        <color theme="1"/>
      </font>
      <border>
        <left style="thin">
          <color theme="9" tint="0.39997558519241921"/>
        </left>
        <right style="thin">
          <color theme="9" tint="0.39997558519241921"/>
        </right>
        <top style="thin">
          <color theme="9" tint="0.39997558519241921"/>
        </top>
        <bottom style="thin">
          <color theme="9" tint="0.39997558519241921"/>
        </bottom>
        <horizontal style="thin">
          <color theme="9" tint="0.39997558519241921"/>
        </horizontal>
      </border>
    </dxf>
  </dxfs>
  <tableStyles count="1" defaultTableStyle="Equipment Inventory List" defaultPivotStyle="PivotStyleLight16">
    <tableStyle name="Equipment Inventory List" pivot="0" count="7" xr9:uid="{00000000-0011-0000-FFFF-FFFF00000000}">
      <tableStyleElement type="wholeTable" dxfId="14"/>
      <tableStyleElement type="headerRow" dxfId="13"/>
      <tableStyleElement type="totalRow" dxfId="12"/>
      <tableStyleElement type="firstColumn" dxfId="11"/>
      <tableStyleElement type="lastColumn" dxfId="10"/>
      <tableStyleElement type="firstRowStripe" dxfId="9"/>
      <tableStyleElement type="firstColumnStripe" dxfId="8"/>
    </tableStyle>
  </tableStyles>
  <colors>
    <mruColors>
      <color rgb="FF3F7D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customXml" Target="../customXml/item1.xml"/><Relationship Id="rId5" Type="http://schemas.microsoft.com/office/2007/relationships/slicerCache" Target="slicerCaches/slicerCache2.xml"/><Relationship Id="rId10" Type="http://schemas.openxmlformats.org/officeDocument/2006/relationships/calcChain" Target="calcChain.xml"/><Relationship Id="rId4" Type="http://schemas.microsoft.com/office/2007/relationships/slicerCache" Target="slicerCaches/slicerCache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xdr:col>
      <xdr:colOff>19050</xdr:colOff>
      <xdr:row>0</xdr:row>
      <xdr:rowOff>9524</xdr:rowOff>
    </xdr:from>
    <xdr:to>
      <xdr:col>8</xdr:col>
      <xdr:colOff>762000</xdr:colOff>
      <xdr:row>1</xdr:row>
      <xdr:rowOff>546099</xdr:rowOff>
    </xdr:to>
    <mc:AlternateContent xmlns:mc="http://schemas.openxmlformats.org/markup-compatibility/2006" xmlns:sle15="http://schemas.microsoft.com/office/drawing/2012/slicer">
      <mc:Choice Requires="sle15">
        <xdr:graphicFrame macro="">
          <xdr:nvGraphicFramePr>
            <xdr:cNvPr id="5" name="Location" descr="Filter Data table by Location">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microsoft.com/office/drawing/2010/slicer">
              <sle:slicer xmlns:sle="http://schemas.microsoft.com/office/drawing/2010/slicer" name="Location"/>
            </a:graphicData>
          </a:graphic>
        </xdr:graphicFrame>
      </mc:Choice>
      <mc:Fallback xmlns="">
        <xdr:sp macro="" textlink="">
          <xdr:nvSpPr>
            <xdr:cNvPr id="0" name=""/>
            <xdr:cNvSpPr>
              <a:spLocks noTextEdit="1"/>
            </xdr:cNvSpPr>
          </xdr:nvSpPr>
          <xdr:spPr>
            <a:xfrm>
              <a:off x="5915025" y="9524"/>
              <a:ext cx="3057525" cy="9144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14</xdr:col>
      <xdr:colOff>0</xdr:colOff>
      <xdr:row>0</xdr:row>
      <xdr:rowOff>28575</xdr:rowOff>
    </xdr:from>
    <xdr:to>
      <xdr:col>17</xdr:col>
      <xdr:colOff>215901</xdr:colOff>
      <xdr:row>1</xdr:row>
      <xdr:rowOff>558800</xdr:rowOff>
    </xdr:to>
    <mc:AlternateContent xmlns:mc="http://schemas.openxmlformats.org/markup-compatibility/2006" xmlns:sle15="http://schemas.microsoft.com/office/drawing/2012/slicer">
      <mc:Choice Requires="sle15">
        <xdr:graphicFrame macro="">
          <xdr:nvGraphicFramePr>
            <xdr:cNvPr id="6" name="Condition" descr="Filter Data table by Condition">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microsoft.com/office/drawing/2010/slicer">
              <sle:slicer xmlns:sle="http://schemas.microsoft.com/office/drawing/2010/slicer" name="Condition"/>
            </a:graphicData>
          </a:graphic>
        </xdr:graphicFrame>
      </mc:Choice>
      <mc:Fallback xmlns="">
        <xdr:sp macro="" textlink="">
          <xdr:nvSpPr>
            <xdr:cNvPr id="0" name=""/>
            <xdr:cNvSpPr>
              <a:spLocks noTextEdit="1"/>
            </xdr:cNvSpPr>
          </xdr:nvSpPr>
          <xdr:spPr>
            <a:xfrm>
              <a:off x="14192250" y="28575"/>
              <a:ext cx="2047876" cy="9144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9</xdr:col>
      <xdr:colOff>698499</xdr:colOff>
      <xdr:row>0</xdr:row>
      <xdr:rowOff>38100</xdr:rowOff>
    </xdr:from>
    <xdr:to>
      <xdr:col>13</xdr:col>
      <xdr:colOff>101600</xdr:colOff>
      <xdr:row>1</xdr:row>
      <xdr:rowOff>558800</xdr:rowOff>
    </xdr:to>
    <mc:AlternateContent xmlns:mc="http://schemas.openxmlformats.org/markup-compatibility/2006" xmlns:sle15="http://schemas.microsoft.com/office/drawing/2012/slicer">
      <mc:Choice Requires="sle15">
        <xdr:graphicFrame macro="">
          <xdr:nvGraphicFramePr>
            <xdr:cNvPr id="2" name="Asset type">
              <a:extLst>
                <a:ext uri="{FF2B5EF4-FFF2-40B4-BE49-F238E27FC236}">
                  <a16:creationId xmlns:a16="http://schemas.microsoft.com/office/drawing/2014/main" id="{33F407B6-40E7-2761-2624-0328A7C040EA}"/>
                </a:ext>
              </a:extLst>
            </xdr:cNvPr>
            <xdr:cNvGraphicFramePr/>
          </xdr:nvGraphicFramePr>
          <xdr:xfrm>
            <a:off x="0" y="0"/>
            <a:ext cx="0" cy="0"/>
          </xdr:xfrm>
          <a:graphic>
            <a:graphicData uri="http://schemas.microsoft.com/office/drawing/2010/slicer">
              <sle:slicer xmlns:sle="http://schemas.microsoft.com/office/drawing/2010/slicer" name="Asset type"/>
            </a:graphicData>
          </a:graphic>
        </xdr:graphicFrame>
      </mc:Choice>
      <mc:Fallback xmlns="">
        <xdr:sp macro="" textlink="">
          <xdr:nvSpPr>
            <xdr:cNvPr id="0" name=""/>
            <xdr:cNvSpPr>
              <a:spLocks noTextEdit="1"/>
            </xdr:cNvSpPr>
          </xdr:nvSpPr>
          <xdr:spPr>
            <a:xfrm>
              <a:off x="9725024" y="38100"/>
              <a:ext cx="3590926" cy="9048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tion" xr10:uid="{00000000-0013-0000-FFFF-FFFF01000000}" sourceName="Location">
  <extLst>
    <x:ext xmlns:x15="http://schemas.microsoft.com/office/spreadsheetml/2010/11/main" uri="{2F2917AC-EB37-4324-AD4E-5DD8C200BD13}">
      <x15:tableSlicerCache tableId="1" column="3"/>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dition" xr10:uid="{00000000-0013-0000-FFFF-FFFF02000000}" sourceName="Condition">
  <extLst>
    <x:ext xmlns:x15="http://schemas.microsoft.com/office/spreadsheetml/2010/11/main" uri="{2F2917AC-EB37-4324-AD4E-5DD8C200BD13}">
      <x15:tableSlicerCache tableId="1" column="4"/>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sset_type" xr10:uid="{00000000-0013-0000-FFFF-FFFF03000000}" sourceName="Asset type">
  <extLst>
    <x:ext xmlns:x15="http://schemas.microsoft.com/office/spreadsheetml/2010/11/main" uri="{2F2917AC-EB37-4324-AD4E-5DD8C200BD13}">
      <x15:tableSlicerCache tableId="1" column="6"/>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Location" xr10:uid="{00000000-0014-0000-FFFF-FFFF01000000}" cache="Slicer_Location" caption="Location" columnCount="3" rowHeight="241300"/>
  <slicer name="Condition" xr10:uid="{00000000-0014-0000-FFFF-FFFF02000000}" cache="Slicer_Condition" caption="Condition" columnCount="2" rowHeight="241300"/>
  <slicer name="Asset type" xr10:uid="{00000000-0014-0000-FFFF-FFFF03000000}" cache="Slicer_Asset_type" caption="Asset type" columnCount="3"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B5:N415" totalsRowShown="0" headerRowDxfId="7" dataCellStyle="Normal">
  <autoFilter ref="B5:N415" xr:uid="{00000000-0009-0000-0100-000001000000}">
    <filterColumn colId="3">
      <filters>
        <filter val="Office"/>
      </filters>
    </filterColumn>
    <filterColumn colId="5">
      <filters>
        <filter val="Equipment"/>
      </filters>
    </filterColumn>
  </autoFilter>
  <sortState xmlns:xlrd2="http://schemas.microsoft.com/office/spreadsheetml/2017/richdata2" ref="B6:N415">
    <sortCondition ref="E5:E415"/>
  </sortState>
  <tableColumns count="13">
    <tableColumn id="1" xr3:uid="{00000000-0010-0000-0000-000001000000}" name="Quantity" dataDxfId="6" dataCellStyle="Normal"/>
    <tableColumn id="8" xr3:uid="{00000000-0010-0000-0000-000008000000}" name="Manufacture" dataCellStyle="Normal"/>
    <tableColumn id="2" xr3:uid="{00000000-0010-0000-0000-000002000000}" name="Item description (make and model)" dataCellStyle="Normal"/>
    <tableColumn id="3" xr3:uid="{00000000-0010-0000-0000-000003000000}" name="Location" dataCellStyle="Normal"/>
    <tableColumn id="4" xr3:uid="{00000000-0010-0000-0000-000004000000}" name="Condition" dataCellStyle="Normal"/>
    <tableColumn id="6" xr3:uid="{00000000-0010-0000-0000-000006000000}" name="Asset type" dataCellStyle="Normal"/>
    <tableColumn id="10" xr3:uid="{00000000-0010-0000-0000-00000A000000}" name="Vendor" dataCellStyle="Normal"/>
    <tableColumn id="5" xr3:uid="{00000000-0010-0000-0000-000005000000}" name="Link" dataDxfId="5" dataCellStyle="Normal"/>
    <tableColumn id="7" xr3:uid="{00000000-0010-0000-0000-000007000000}" name="Initial cost" dataDxfId="4" dataCellStyle="Normal"/>
    <tableColumn id="9" xr3:uid="{00000000-0010-0000-0000-000009000000}" name="Year purchased_x000a_(00 = Unknown)" dataDxfId="3" dataCellStyle="Normal"/>
    <tableColumn id="17" xr3:uid="{00000000-0010-0000-0000-000011000000}" name="Resale Value (50%)" dataDxfId="2" dataCellStyle="Normal">
      <calculatedColumnFormula>IFERROR(#REF!/12,0)</calculatedColumnFormula>
    </tableColumn>
    <tableColumn id="11" xr3:uid="{00000000-0010-0000-0000-00000B000000}" name="Replacement Cost" dataDxfId="1" dataCellStyle="Normal"/>
    <tableColumn id="18" xr3:uid="{00000000-0010-0000-0000-000012000000}" name="Total Replacement cost" dataDxfId="0" dataCellStyle="Normal">
      <calculatedColumnFormula>Data[[#This Row],[Quantity]]*Data[[#This Row],[Replacement Cost]]</calculatedColumnFormula>
    </tableColumn>
  </tableColumns>
  <tableStyleInfo name="TableStyleMedium3" showFirstColumn="0" showLastColumn="0" showRowStripes="1" showColumnStripes="0"/>
  <extLst>
    <ext xmlns:x14="http://schemas.microsoft.com/office/spreadsheetml/2009/9/main" uri="{504A1905-F514-4f6f-8877-14C23A59335A}">
      <x14:table altTextSummary="Enter equipment Physical Condition &amp; Financial Status in this table. Monthly payment, Total monthly cost, Annual &amp; Monthly depreciation &amp; Current value are automatically calculated"/>
    </ext>
  </extLst>
</table>
</file>

<file path=xl/theme/theme1.xml><?xml version="1.0" encoding="utf-8"?>
<a:theme xmlns:a="http://schemas.openxmlformats.org/drawingml/2006/main" name="QLS">
  <a:themeElements>
    <a:clrScheme name="QLS">
      <a:dk1>
        <a:sysClr val="windowText" lastClr="000000"/>
      </a:dk1>
      <a:lt1>
        <a:sysClr val="window" lastClr="FFFFFF"/>
      </a:lt1>
      <a:dk2>
        <a:srgbClr val="134770"/>
      </a:dk2>
      <a:lt2>
        <a:srgbClr val="82FFFF"/>
      </a:lt2>
      <a:accent1>
        <a:srgbClr val="9ACD4C"/>
      </a:accent1>
      <a:accent2>
        <a:srgbClr val="FAA93A"/>
      </a:accent2>
      <a:accent3>
        <a:srgbClr val="D35940"/>
      </a:accent3>
      <a:accent4>
        <a:srgbClr val="B258D3"/>
      </a:accent4>
      <a:accent5>
        <a:srgbClr val="63A0CC"/>
      </a:accent5>
      <a:accent6>
        <a:srgbClr val="8AC4A7"/>
      </a:accent6>
      <a:hlink>
        <a:srgbClr val="B8FA56"/>
      </a:hlink>
      <a:folHlink>
        <a:srgbClr val="7AF8CC"/>
      </a:folHlink>
    </a:clrScheme>
    <a:fontScheme name="QLS">
      <a:majorFont>
        <a:latin typeface="Century Gothic"/>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harborfreight.com/5-mil-nitrile-powder-free-gloves-100-pack-large-light-blue-68497.html" TargetMode="External"/><Relationship Id="rId21" Type="http://schemas.openxmlformats.org/officeDocument/2006/relationships/hyperlink" Target="https://www.lowes.com/pd/Flexzilla-SwivelGrip-Garden-Hose-5-8-in-x-100-Ft/1002411876?cm_mmc=shp-_-c-_-prd-_-sol-_-bng-_-PLA_SOL_242_Tools-Watering-Storage-Sheds-_-1002411876-_-Online-_-0-_-0&amp;gclid=41643e41fe0e1ea6f9665d883f2cf10a&amp;gclsrc=3p.ds&amp;ds_rl=1286981&amp;msclkid=41643e41fe0e1ea6f9665d883f2cf10a" TargetMode="External"/><Relationship Id="rId42" Type="http://schemas.openxmlformats.org/officeDocument/2006/relationships/hyperlink" Target="https://www.officedepot.com/a/products/768851/Manuals/" TargetMode="External"/><Relationship Id="rId63" Type="http://schemas.openxmlformats.org/officeDocument/2006/relationships/hyperlink" Target="https://www.campingworld.com/progressive-industries-smart-rv-surge-protector-30-amp-56423.html" TargetMode="External"/><Relationship Id="rId84" Type="http://schemas.openxmlformats.org/officeDocument/2006/relationships/hyperlink" Target="https://www.amazon.com/Pinnacle-Mercantile-Plastic-Bottles-Technology/dp/B01K238O6Q" TargetMode="External"/><Relationship Id="rId138" Type="http://schemas.openxmlformats.org/officeDocument/2006/relationships/hyperlink" Target="https://www.amazon.com/GoSports-Playing-Scoreboard-Dry-Erase-Carrying/dp/B06XWQP36F/" TargetMode="External"/><Relationship Id="rId159" Type="http://schemas.openxmlformats.org/officeDocument/2006/relationships/hyperlink" Target="https://www.walmart.com/ip/X2O-Action-4-Buckle-Life-Vest-and-Jacket-L-XL-Red-White-and-Blue/768131554?athbdg=L1300" TargetMode="External"/><Relationship Id="rId170" Type="http://schemas.openxmlformats.org/officeDocument/2006/relationships/hyperlink" Target="https://www.walmart.com/ip/Hyper-Tough-Heavy-Duty-12-3-25ft-Extension-Cord-With-Weather-Resistant-Vinyl-Jacket/546093640" TargetMode="External"/><Relationship Id="rId191" Type="http://schemas.openxmlformats.org/officeDocument/2006/relationships/hyperlink" Target="https://www.walmart.com/ip/Mainstays-Blue-Stripe-8-Piece-Bed-in-a-Bag-Comforter-Set-with-Sheets-Queen/969044998" TargetMode="External"/><Relationship Id="rId205" Type="http://schemas.openxmlformats.org/officeDocument/2006/relationships/hyperlink" Target="https://www.amazon.com/Glissen-Chemical-Nu-Foamicide-Disinfectant-Food-Contact/dp/B086339RQS" TargetMode="External"/><Relationship Id="rId107" Type="http://schemas.openxmlformats.org/officeDocument/2006/relationships/hyperlink" Target="https://www.oreillyauto.com/detail/c/nulens/mothers-nulens-headlight-restoration-kit/mthd/07251?q=headlight+cleaning+kit&amp;pos=3" TargetMode="External"/><Relationship Id="rId11" Type="http://schemas.openxmlformats.org/officeDocument/2006/relationships/hyperlink" Target="https://www.acmetools.com/champion-4500-watt-wireless-remote-start-201184/817198025902.html?msclkid=c3819a0f01a41bb54d6bf9c6b66a97a2&amp;utm_source=bing&amp;utm_medium=cpc&amp;utm_campaign=Shopping-National-Search%20Only-Profit%20Margin%20Target-28-30&amp;utm_term=4579946970981292&amp;utm_content=Profit%20Margin%2028%25%20-%2030%25" TargetMode="External"/><Relationship Id="rId32" Type="http://schemas.openxmlformats.org/officeDocument/2006/relationships/hyperlink" Target="https://www.homedepot.com/p/DEWALT-6-Gal-165-PSI-Electric-Pancake-Air-Compressor-DWFP55126/205298243" TargetMode="External"/><Relationship Id="rId53" Type="http://schemas.openxmlformats.org/officeDocument/2006/relationships/hyperlink" Target="https://www.walmart.com/ip/Bona-Microfiber-Cleaning-Pad-for-Hard-Surface-Floors-Fits-Bona-Mops/17046441?athbdg=L1103" TargetMode="External"/><Relationship Id="rId74" Type="http://schemas.openxmlformats.org/officeDocument/2006/relationships/hyperlink" Target="https://www.walmart.com/ip/ARM-HAMMER-Fridge-Fresh-Refrigerator-Air-Filter-Pack-of-2/852967566" TargetMode="External"/><Relationship Id="rId128" Type="http://schemas.openxmlformats.org/officeDocument/2006/relationships/hyperlink" Target="https://www.homedepot.com/p/TEKTON-1-3-in-C-Clamp-Set-3-Piece-91809/205920918" TargetMode="External"/><Relationship Id="rId149" Type="http://schemas.openxmlformats.org/officeDocument/2006/relationships/hyperlink" Target="https://www.walmart.com/ip/Repel-Insect-Repellent-Triple-Wick-Citronella-Candle-Green/16561287?athbdg=L1600" TargetMode="External"/><Relationship Id="rId5" Type="http://schemas.openxmlformats.org/officeDocument/2006/relationships/hyperlink" Target="https://www.ebay.com/itm/313752886216?epid=24037913589" TargetMode="External"/><Relationship Id="rId95" Type="http://schemas.openxmlformats.org/officeDocument/2006/relationships/hyperlink" Target="https://www.harborfreight.com/impact-socket-adapter-set-3-piece-61991.html" TargetMode="External"/><Relationship Id="rId160" Type="http://schemas.openxmlformats.org/officeDocument/2006/relationships/hyperlink" Target="https://www.walmart.com/ip/Sterilite-32-Qt-Latch-Box-Plastic-Stadium-Blue/585971677" TargetMode="External"/><Relationship Id="rId181" Type="http://schemas.openxmlformats.org/officeDocument/2006/relationships/hyperlink" Target="https://www.etrailer.com/p-JCH-1.html" TargetMode="External"/><Relationship Id="rId216" Type="http://schemas.openxmlformats.org/officeDocument/2006/relationships/hyperlink" Target="https://www.officedepot.com/a/products/7260778/Boss-Office-Products-Stackable-Chair-Black/" TargetMode="External"/><Relationship Id="rId211" Type="http://schemas.openxmlformats.org/officeDocument/2006/relationships/hyperlink" Target="https://www.walmart.com/ip/Honeywell-QuietSet-Oscillating-Whole-Room-Tower-Fan-HYF290B-Black/179393662" TargetMode="External"/><Relationship Id="rId22" Type="http://schemas.openxmlformats.org/officeDocument/2006/relationships/hyperlink" Target="https://www.homedepot.com/p/HDX-150-ft-16-3-Extension-Cord-Storage-Reel-HD-130PDQ/205038360" TargetMode="External"/><Relationship Id="rId27" Type="http://schemas.openxmlformats.org/officeDocument/2006/relationships/hyperlink" Target="https://www.homedepot.com/p/Werner-6-ft-Fiberglass-Step-Ladder-10-ft-Reach-Height-with-300-lb-Load-Capacity-Type-IA-Duty-Rating-NXT1A06/100662617" TargetMode="External"/><Relationship Id="rId43" Type="http://schemas.openxmlformats.org/officeDocument/2006/relationships/hyperlink" Target="https://www.amazon.com/dp/B07PXL7459/" TargetMode="External"/><Relationship Id="rId48" Type="http://schemas.openxmlformats.org/officeDocument/2006/relationships/hyperlink" Target="https://www.amazon.com/Shop-vac-9064300-1-1-Household-Cleaning/dp/B00002ND4D/" TargetMode="External"/><Relationship Id="rId64" Type="http://schemas.openxmlformats.org/officeDocument/2006/relationships/hyperlink" Target="https://www.acehardware.com/departments/tools/power-tool-accessories/screwdriver-bits/2398774" TargetMode="External"/><Relationship Id="rId69" Type="http://schemas.openxmlformats.org/officeDocument/2006/relationships/hyperlink" Target="https://www.amazon.com/CZC-AUTO-Receiver-Latch-Type-Couplers/dp/B08595FJ5K/" TargetMode="External"/><Relationship Id="rId113" Type="http://schemas.openxmlformats.org/officeDocument/2006/relationships/hyperlink" Target="https://www.amazon.com/TS10048B-Magnum-Receiver-Hitch-Mount/dp/B000S0N2RU" TargetMode="External"/><Relationship Id="rId118" Type="http://schemas.openxmlformats.org/officeDocument/2006/relationships/hyperlink" Target="https://www.homedepot.com/p/TEKTON-Curved-Jaw-Long-Nose-Locking-Pliers-Set-2-Piece-PLK99901/307478145" TargetMode="External"/><Relationship Id="rId134" Type="http://schemas.openxmlformats.org/officeDocument/2006/relationships/hyperlink" Target="https://www.harborfreight.com/utility-knife-3359.html" TargetMode="External"/><Relationship Id="rId139" Type="http://schemas.openxmlformats.org/officeDocument/2006/relationships/hyperlink" Target="https://www.amazon.com/FJM-Security-SX-875-Shrouded-Combination/dp/B006SRHWXW?th=1" TargetMode="External"/><Relationship Id="rId80" Type="http://schemas.openxmlformats.org/officeDocument/2006/relationships/hyperlink" Target="https://www.samsclub.com/p/febreze-landscape-air-freshener-4-pack-8-oz-choose-scent/prod21362608?xid=plp_product_1" TargetMode="External"/><Relationship Id="rId85" Type="http://schemas.openxmlformats.org/officeDocument/2006/relationships/hyperlink" Target="https://www.walmart.com/ip/Shout-Pet-Stain-Odor-Remover-Fresh-Scent-32-Fluid-Ounce/42608302" TargetMode="External"/><Relationship Id="rId150" Type="http://schemas.openxmlformats.org/officeDocument/2006/relationships/hyperlink" Target="https://www.amazon.com/Totoose-Extendable-Marshmallow-Roasting-Sticks/dp/B098QKH9W8/ref=sr_1_4?keywords=campfire%2Bskewers%2Bextendable&amp;qid=1674268083&amp;sprefix=campfire%2Bexte%2Caps%2C143&amp;sr=8-4&amp;th=1" TargetMode="External"/><Relationship Id="rId155" Type="http://schemas.openxmlformats.org/officeDocument/2006/relationships/hyperlink" Target="https://www.amazon.com/JDZKOMKE-Thermostat-Temperatures-Self-Regulating-Appearance/dp/B0BGZRWWDL" TargetMode="External"/><Relationship Id="rId171" Type="http://schemas.openxmlformats.org/officeDocument/2006/relationships/hyperlink" Target="https://www.walmart.com/ip/Hamilton-Beach-2-Slice-Toaster-with-Extra-Wide-Slots-Black-22217/884160988" TargetMode="External"/><Relationship Id="rId176" Type="http://schemas.openxmlformats.org/officeDocument/2006/relationships/hyperlink" Target="https://www.walmart.com/ip/Mr-Coffee-Simple-Brew-12-Cup-Switch-Coffee-Maker-Black/14321090" TargetMode="External"/><Relationship Id="rId192" Type="http://schemas.openxmlformats.org/officeDocument/2006/relationships/hyperlink" Target="https://www.walmart.com/ip/Mainstays-Firm-Bed-Pillow-Ideal-for-Back-Sleepers-Standard-Queen/826671488" TargetMode="External"/><Relationship Id="rId197" Type="http://schemas.openxmlformats.org/officeDocument/2006/relationships/hyperlink" Target="https://www.dollartree.com/mccormick-slotted-nylon-turners-14125x3875x2375-in/340995" TargetMode="External"/><Relationship Id="rId206" Type="http://schemas.openxmlformats.org/officeDocument/2006/relationships/hyperlink" Target="https://www.walmart.com/ip/Libman-Precision-Angle-Broom-Dustpan-Green-Electrostatic-Powder-Coated-Steel-Handel-PET-Broom-Fibers/21020468?athbdg=L1102" TargetMode="External"/><Relationship Id="rId201" Type="http://schemas.openxmlformats.org/officeDocument/2006/relationships/hyperlink" Target="https://www.walmart.com/ip/Mainstays-8-Circulation-Personal-Fan-for-Desk-8-Speed/176815349" TargetMode="External"/><Relationship Id="rId222" Type="http://schemas.openxmlformats.org/officeDocument/2006/relationships/drawing" Target="../drawings/drawing1.xml"/><Relationship Id="rId12" Type="http://schemas.openxmlformats.org/officeDocument/2006/relationships/hyperlink" Target="https://www.walmart.com/ip/Clear-Power-12-3-STW-2-ft-3-Outlet-Extension-Cord-Adapter-Jobsite-Contractor-Power-Adapter-Yellow-CP10061/200095471" TargetMode="External"/><Relationship Id="rId17" Type="http://schemas.openxmlformats.org/officeDocument/2006/relationships/hyperlink" Target="https://www.campingworld.com/flame-king-20-lb.-empty-propane-cylinder-with-opd-755705.html" TargetMode="External"/><Relationship Id="rId33" Type="http://schemas.openxmlformats.org/officeDocument/2006/relationships/hyperlink" Target="https://www.homedepot.com/p/Rayovac-High-Energy-9V-Batteries-12-Pack-Alkaline-9-Volt-Batteries-A1604-12PPJ/205078528" TargetMode="External"/><Relationship Id="rId38" Type="http://schemas.openxmlformats.org/officeDocument/2006/relationships/hyperlink" Target="https://www.oreillyauto.com/detail/c/performance-tool/performance-tool-led-work-light/pfm0/339?q=led+magnetic+light&amp;pos=15" TargetMode="External"/><Relationship Id="rId59" Type="http://schemas.openxmlformats.org/officeDocument/2006/relationships/hyperlink" Target="https://www.amazon.com/CURT-18153-Basket-Style-Cargo-Carrier/dp/B00JF5LRN0/" TargetMode="External"/><Relationship Id="rId103" Type="http://schemas.openxmlformats.org/officeDocument/2006/relationships/hyperlink" Target="https://www.amazon.com/12-Pack-Included-Refillable-Fireplace/dp/B08D3X6XKY/" TargetMode="External"/><Relationship Id="rId108" Type="http://schemas.openxmlformats.org/officeDocument/2006/relationships/hyperlink" Target="https://www.samsclub.com/p/pine-sol-lemon-2-pack-100-fl-oz/prod18560136?xid=plp_product_45" TargetMode="External"/><Relationship Id="rId124" Type="http://schemas.openxmlformats.org/officeDocument/2006/relationships/hyperlink" Target="https://www.acehardware.com/departments/paint-and-supplies/caulk-and-sealants/caulking-guns/13323" TargetMode="External"/><Relationship Id="rId129" Type="http://schemas.openxmlformats.org/officeDocument/2006/relationships/hyperlink" Target="https://www.acehardware.com/departments/tools/hand-tools/hand-saws/2055366" TargetMode="External"/><Relationship Id="rId54" Type="http://schemas.openxmlformats.org/officeDocument/2006/relationships/hyperlink" Target="https://www.amazon.com/dp/B06XGHMDJ1" TargetMode="External"/><Relationship Id="rId70" Type="http://schemas.openxmlformats.org/officeDocument/2006/relationships/hyperlink" Target="https://www.walmart.com/ip/Swiffer-WetJet-Antibacterial-Multi-Surface-Floor-Cleaner-84-4-fl-oz-2-Count/860901597" TargetMode="External"/><Relationship Id="rId75" Type="http://schemas.openxmlformats.org/officeDocument/2006/relationships/hyperlink" Target="https://www.amazon.com/Nylon-Cable-Ties-Pounds-Strength/dp/B07KNS64J3/" TargetMode="External"/><Relationship Id="rId91" Type="http://schemas.openxmlformats.org/officeDocument/2006/relationships/hyperlink" Target="https://www.homedepot.com/p/TEKTON-1-2-in-Drive-x-1-1-8-in-6-Point-Socket-SHD22029/310620819" TargetMode="External"/><Relationship Id="rId96" Type="http://schemas.openxmlformats.org/officeDocument/2006/relationships/hyperlink" Target="https://www.mccullochsteam.com/shop/steam-cleaners/mc1275-canister-steam-cleaner" TargetMode="External"/><Relationship Id="rId140" Type="http://schemas.openxmlformats.org/officeDocument/2006/relationships/hyperlink" Target="https://www.walmart.com/ip/Ozark-Trail-10-x-10-Instant-Slant-Leg-Canopy-Outdoor-canopy-Blue/588816203?athbdg=L1200" TargetMode="External"/><Relationship Id="rId145" Type="http://schemas.openxmlformats.org/officeDocument/2006/relationships/hyperlink" Target="https://www.walmart.com/ip/Extreme-Heat-Resistance-BBQ-Gloves-Oven-Mitts-Non-Slip-Food-Grade-for-Grilling-BBQ-Baking-or-Firepit-Red/478414763" TargetMode="External"/><Relationship Id="rId161" Type="http://schemas.openxmlformats.org/officeDocument/2006/relationships/hyperlink" Target="https://www.amazon.com/Bestway-CoolerZ-Single-Person-Inflatable/dp/B07GLNMS2L/" TargetMode="External"/><Relationship Id="rId166" Type="http://schemas.openxmlformats.org/officeDocument/2006/relationships/hyperlink" Target="https://www.walmart.com/ip/Sterilite-3-Gal-Rectangular-Wastebasket-Plastic-White/47912401" TargetMode="External"/><Relationship Id="rId182" Type="http://schemas.openxmlformats.org/officeDocument/2006/relationships/hyperlink" Target="https://www.walmart.com/ip/EverStart-Maxx-Lead-Acid-Marine-RV-Deep-Cycle-Battery-Group-Size-29DC-12-Volt-845-MCA/131118029" TargetMode="External"/><Relationship Id="rId187" Type="http://schemas.openxmlformats.org/officeDocument/2006/relationships/hyperlink" Target="https://www.walmart.com/ip/Better-Homes-Gardens-Signature-Soft-Bath-Towel-Arctic-White/894778897?athbdg=L1101" TargetMode="External"/><Relationship Id="rId217" Type="http://schemas.openxmlformats.org/officeDocument/2006/relationships/hyperlink" Target="https://www.walmart.com/ip/Westclox-14-Round-Electric-Powered-Office-Wall-Clock/23068209" TargetMode="External"/><Relationship Id="rId1" Type="http://schemas.openxmlformats.org/officeDocument/2006/relationships/hyperlink" Target="https://www.amazon.com/Adapter-Reducer-4-Piece-Extentsion-Conversion/dp/B0B25LMK5R/ref=sxin_16_ac_d_bv?ac_md=0-0-QnVkZ2V0IFBpY2s%3D-ac_d_bv_bv_bv&amp;content-id=amzn1.sym.8f2bf95d-b9c2-4e6d-96a9-5fdf77a1951d%3Aamzn1.sym.8f2bf95d-b9c2-4e6d-96a9-5fdf77a1951d&amp;cv_ct_cx=socket%2Badapter%2Bset&amp;keywords=socket%2Badapter%2Bset&amp;pd_rd_i=B0B25LMK5R&amp;pd_rd_r=fe817294-4a56-441e-8a88-41502cc5a2f8&amp;pd_rd_w=1jFYS&amp;pd_rd_wg=n4CeR&amp;pf_rd_p=8f2bf95d-b9c2-4e6d-96a9-5fdf77a1951d&amp;pf_rd_r=V8Z40WHHW2J8RJDBQB0J&amp;qid=1674148954&amp;sprefix=socket%2Bad%2Caps%2C138&amp;sr=1-1-270ce31b-afa8-499f-878b-3bb461a9a5a6&amp;th=1" TargetMode="External"/><Relationship Id="rId6" Type="http://schemas.openxmlformats.org/officeDocument/2006/relationships/hyperlink" Target="https://www.amazon.com/GASPRO-Propane-Refill-Adapter-Bottles/dp/B01N3CWU1E/ref=sr_1_3?keywords=propane+fill+adapter+1lb+to+20lb&amp;qid=1674159191&amp;sprefix=propane+fill+ad%2Caps%2C124&amp;sr=8-3" TargetMode="External"/><Relationship Id="rId212" Type="http://schemas.openxmlformats.org/officeDocument/2006/relationships/hyperlink" Target="https://www.walmart.com/ip/Sauder-Beginnings-5-Shelf-Bookcase-Soft-White-Finish/28997888" TargetMode="External"/><Relationship Id="rId23" Type="http://schemas.openxmlformats.org/officeDocument/2006/relationships/hyperlink" Target="https://www.homedepot.com/p/Husky-100-ft-14-3-Indoor-Outdoor-Extension-Cord-Red-and-Black-HD-277-568/202523987" TargetMode="External"/><Relationship Id="rId28" Type="http://schemas.openxmlformats.org/officeDocument/2006/relationships/hyperlink" Target="https://www.homedepot.com/p/Rubbermaid-7-ft-W-x-7-ft-D-Durable-Weather-Resistant-Plastic-Outdoor-Storage-Shed-Sand-0-58-sq-ft-2035896/323635299" TargetMode="External"/><Relationship Id="rId49" Type="http://schemas.openxmlformats.org/officeDocument/2006/relationships/hyperlink" Target="https://www.walmart.com/ip/Lynx-Levelers-RV-Leveling-Blocks-with-Nylon-Storage-Case-10-pack/16778427?athbdg=L1200" TargetMode="External"/><Relationship Id="rId114" Type="http://schemas.openxmlformats.org/officeDocument/2006/relationships/hyperlink" Target="https://www.walmart.com/ip/TST-MAX-Orange-Drop-Ins-30-bucket/54307393" TargetMode="External"/><Relationship Id="rId119" Type="http://schemas.openxmlformats.org/officeDocument/2006/relationships/hyperlink" Target="https://www.homedepot.com/p/TEKTON-6-in-70-Degree-Bent-Long-Nose-Pliers-PGF10406/308168207" TargetMode="External"/><Relationship Id="rId44" Type="http://schemas.openxmlformats.org/officeDocument/2006/relationships/hyperlink" Target="https://www.amazon.com/AdirOffice-Colored-Hanging-Tags-Identification/dp/B07L5Y7J2L/" TargetMode="External"/><Relationship Id="rId60" Type="http://schemas.openxmlformats.org/officeDocument/2006/relationships/hyperlink" Target="https://www.acehardware.com/departments/tools/power-tool-accessories/screwdriver-bits/2421873" TargetMode="External"/><Relationship Id="rId65" Type="http://schemas.openxmlformats.org/officeDocument/2006/relationships/hyperlink" Target="https://www.amazon.com/Curt-Manufacturing-45408-Reducer-Sleeve/dp/B0765BVYJR" TargetMode="External"/><Relationship Id="rId81" Type="http://schemas.openxmlformats.org/officeDocument/2006/relationships/hyperlink" Target="https://www.samsclub.com/p/pledge-furniture-spray-lemon/P03002766?xid=plp_product_1" TargetMode="External"/><Relationship Id="rId86" Type="http://schemas.openxmlformats.org/officeDocument/2006/relationships/hyperlink" Target="https://www.walmart.com/ip/Scott-Rapid-Dissolving-Toilet-Paper-8-Regular-Rolls/892674221?athbdg=L1102" TargetMode="External"/><Relationship Id="rId130" Type="http://schemas.openxmlformats.org/officeDocument/2006/relationships/hyperlink" Target="https://www.homedepot.com/p/Nicholson-6-in-Bastard-Cut-Flat-File-21867N/203152722" TargetMode="External"/><Relationship Id="rId135" Type="http://schemas.openxmlformats.org/officeDocument/2006/relationships/hyperlink" Target="https://www.homedepot.com/p/Empire-9-in-Torpedo-Level-587-24/100653523" TargetMode="External"/><Relationship Id="rId151" Type="http://schemas.openxmlformats.org/officeDocument/2006/relationships/hyperlink" Target="https://www.amazon.com/Arrowhead-Heavy-Duty-Portable-High-Grade-USA-Based/dp/B07W73H4Q6/" TargetMode="External"/><Relationship Id="rId156" Type="http://schemas.openxmlformats.org/officeDocument/2006/relationships/hyperlink" Target="https://www.amazon.com/Camco-Ladder-Mount-Bike-Rack/dp/B06XRFFGQL/" TargetMode="External"/><Relationship Id="rId177" Type="http://schemas.openxmlformats.org/officeDocument/2006/relationships/hyperlink" Target="https://www.ebay.com/itm/125777615730?epid=177561649" TargetMode="External"/><Relationship Id="rId198" Type="http://schemas.openxmlformats.org/officeDocument/2006/relationships/hyperlink" Target="https://www.walmart.com/ip/TST-MAX-Orange-Drop-Ins-30-bucket/54307393" TargetMode="External"/><Relationship Id="rId172" Type="http://schemas.openxmlformats.org/officeDocument/2006/relationships/hyperlink" Target="https://www.autotrader.com/cars-for-sale/vehicledetails.xhtml?listingId=671938814&amp;maxPrice=20000&amp;makeCodeList=CHEV&amp;modelCodeList=CHEVC25&amp;city=Colorado%20Springs&amp;state=CO&amp;zip=80907&amp;requestId=564749857&amp;maxMileage=200000&amp;searchRadius=500&amp;marketExtension=include&amp;startYear=2008&amp;endYear=2010&amp;isNewSearch=false&amp;showAccelerateBanner=false&amp;sortBy=derivedpriceASC&amp;numRecords=25&amp;listingTypes=USED&amp;referrer=%2Fcars-for-sale%2Fcars-under-20000%2Fchevrolet%2Fsilverado-2500%2Fcolorado-springs-co-80907%3FrequestId%3D564749857%26maxMileage%3D200000%26searchRadius%3D500%26marketExtension%3Dinclude%26startYear%3D2008%26endYear%3D2010%26isNewSearch%3Dfalse%26showAccelerateBanner%3Dfalse%26sortBy%3DderivedpriceASC%26numRecords%3D25&amp;clickType=listing" TargetMode="External"/><Relationship Id="rId193" Type="http://schemas.openxmlformats.org/officeDocument/2006/relationships/hyperlink" Target="https://www.walmart.com/ip/Sterilite-16-Gal-61-L-Storage-Trunk-Black/24673334" TargetMode="External"/><Relationship Id="rId202" Type="http://schemas.openxmlformats.org/officeDocument/2006/relationships/hyperlink" Target="https://www.walmart.com/ip/Sterilite-30-Gallon-Dark-Indigo-Latch-Tuff-Tote/483870619" TargetMode="External"/><Relationship Id="rId207" Type="http://schemas.openxmlformats.org/officeDocument/2006/relationships/hyperlink" Target="https://www.walmart.com/ip/Sterilite-13-Gallon-Trash-Can-Plastic-Swing-Top-Kitchen-Trash-Can-Black/717473551" TargetMode="External"/><Relationship Id="rId223" Type="http://schemas.openxmlformats.org/officeDocument/2006/relationships/table" Target="../tables/table1.xml"/><Relationship Id="rId13" Type="http://schemas.openxmlformats.org/officeDocument/2006/relationships/hyperlink" Target="https://www.amazon.com/Lighted-Indoor-Outdoor-Black-Extension/dp/B07KKM1KVP/ref=sr_1_59?crid=MQRU6A9IQO20&amp;keywords=12%2Bgauge%2B6%27%2Bextension%2Bcord%2Bcontractor&amp;qid=1674164678&amp;sprefix=12%2Bgauge%2B6%27%2Bextension%2Bcord%2Bcontractor%2Caps%2C109&amp;sr=8-59&amp;th=1" TargetMode="External"/><Relationship Id="rId18" Type="http://schemas.openxmlformats.org/officeDocument/2006/relationships/hyperlink" Target="https://www.walmart.com/ip/Suncast-100-ft-Outdoor-Hose-Hideaway-Tan/279752177" TargetMode="External"/><Relationship Id="rId39" Type="http://schemas.openxmlformats.org/officeDocument/2006/relationships/hyperlink" Target="https://www.walmart.com/ip/Clear-Power-12-3-SJTW-50-ft-Heavy-Duty-Outdoor-Extension-Cord-Yellow-CP10145/348148981?from=searchResults" TargetMode="External"/><Relationship Id="rId109" Type="http://schemas.openxmlformats.org/officeDocument/2006/relationships/hyperlink" Target="https://www.amazon.com/dp/B086339RQS?ref=nb_sb_ss_w_as-reorder-t1_ypp_rep_k1_1_6&amp;amp=&amp;crid=2NTH1X3H69ILI&amp;sprefix=nufoam&amp;th=1" TargetMode="External"/><Relationship Id="rId34" Type="http://schemas.openxmlformats.org/officeDocument/2006/relationships/hyperlink" Target="https://www.homedepot.com/p/Rayovac-High-Energy-AA-Batteries-60-Pack-Double-A-Alkaline-Batteries-815-60PPJ/204494849" TargetMode="External"/><Relationship Id="rId50" Type="http://schemas.openxmlformats.org/officeDocument/2006/relationships/hyperlink" Target="https://www.walmart.com/ip/Stabilizer-Jack-Pad-Large-14-0-x11-7-pad-2-pack/23636875" TargetMode="External"/><Relationship Id="rId55" Type="http://schemas.openxmlformats.org/officeDocument/2006/relationships/hyperlink" Target="https://www.amazon.com/RamPro-Trailer-Circuit-Tester-Adapter/dp/B07MM6DF88/" TargetMode="External"/><Relationship Id="rId76" Type="http://schemas.openxmlformats.org/officeDocument/2006/relationships/hyperlink" Target="https://www.amazon.com/Replacement-Rotator-Lift-Away-Replace-Filters/dp/B08TBWTWLH/" TargetMode="External"/><Relationship Id="rId97" Type="http://schemas.openxmlformats.org/officeDocument/2006/relationships/hyperlink" Target="https://www.walmart.com/ip/Camco-TST-MAX-Orange-Singles-RV-Toilet-Treatment-8-4-oz-Bottles-41191/14504341" TargetMode="External"/><Relationship Id="rId104" Type="http://schemas.openxmlformats.org/officeDocument/2006/relationships/hyperlink" Target="https://www.homedepot.com/p/RYOBI-ONE-18V-Cordless-3-Speed-1-2-in-Impact-Wrench-Tool-Only-P261/205885687" TargetMode="External"/><Relationship Id="rId120" Type="http://schemas.openxmlformats.org/officeDocument/2006/relationships/hyperlink" Target="https://www.homedepot.com/p/Stanley-Pliers-Set-3-Piece-STHT84405/311344068" TargetMode="External"/><Relationship Id="rId125" Type="http://schemas.openxmlformats.org/officeDocument/2006/relationships/hyperlink" Target="https://www.oreillyauto.com/detail/c/power-torque-tools/tools---equipment/hand-tools/allen-wrenches-hex-keys/a16fec69025f/power-torque-9-piece-metric-long-arm-hex-key-set/ptt0/gm8815?q=allen+wrenches%2Fhex+keys&amp;pos=0" TargetMode="External"/><Relationship Id="rId141" Type="http://schemas.openxmlformats.org/officeDocument/2006/relationships/hyperlink" Target="https://www.amazon.com/Blackstone-1971-Tailgating-Tabletop-Countertop/dp/B0083GOYGO/" TargetMode="External"/><Relationship Id="rId146" Type="http://schemas.openxmlformats.org/officeDocument/2006/relationships/hyperlink" Target="https://www.walmart.com/ip/Coleman-Propane-Fuel-16-oz-Propane-Camping-Cylinde-4-Pack/527539163" TargetMode="External"/><Relationship Id="rId167" Type="http://schemas.openxmlformats.org/officeDocument/2006/relationships/hyperlink" Target="https://www.walmart.com/ip/Bona-Spray-Mop-for-Hardwood-Floors-with-Refillable-Cartridge-Washable-Microfiber-Pad/536152791" TargetMode="External"/><Relationship Id="rId188" Type="http://schemas.openxmlformats.org/officeDocument/2006/relationships/hyperlink" Target="https://www.walmart.com/ip/MagicBag-Heavy-Duty-Original-Flat-Instant-Space-Saver-Storage-Large-3-Pack/172643022" TargetMode="External"/><Relationship Id="rId7" Type="http://schemas.openxmlformats.org/officeDocument/2006/relationships/hyperlink" Target="https://www.lowes.com/pd/Champion-Power-Equipment-Champion-3650-Watt-Dual-Fuel-Portable-Generator-with-CO-Shield/5013242147?cm_mmc=shp-_-c-_-prd-_-sol-_-bng-_-PLA_SOL_240_Pressure-Washers-Generators-_-5013242147-_-Online-_-0-_-0&amp;gclid=3fc71a6e0fec1590aa6779a7ba30ec89&amp;gclsrc=3p.ds&amp;ds_rl=1286981&amp;msclkid=3fc71a6e0fec1590aa6779a7ba30ec89" TargetMode="External"/><Relationship Id="rId71" Type="http://schemas.openxmlformats.org/officeDocument/2006/relationships/hyperlink" Target="https://www.walmart.com/ip/Bona-Hardwood-Floor-Cleaner-Refillable-Cartridge-34-oz-2-Pack/561913637" TargetMode="External"/><Relationship Id="rId92" Type="http://schemas.openxmlformats.org/officeDocument/2006/relationships/hyperlink" Target="https://www.oreillyauto.com/detail/c/gearwrench/gearwrench-1-1-16-inch-socket-1-2-inch-drive-deep-12-point/kdt0/80796?q=1-1%2F16+inch+Deep+socket&amp;pos=3" TargetMode="External"/><Relationship Id="rId162" Type="http://schemas.openxmlformats.org/officeDocument/2006/relationships/hyperlink" Target="https://www.walmart.com/ip/Lynx-Levelers-RV-Leveling-Blocks-with-Nylon-Storage-Case-10-pack/16778427?athbdg=L1200" TargetMode="External"/><Relationship Id="rId183" Type="http://schemas.openxmlformats.org/officeDocument/2006/relationships/hyperlink" Target="https://www.lowes.com/pd/CRAFTSMAN-1000-Series-26-5-in-W-x-32-5-in-H-4-Drawer-Steel-Rolling-Tool-Cabinet-Black/1000746798" TargetMode="External"/><Relationship Id="rId213" Type="http://schemas.openxmlformats.org/officeDocument/2006/relationships/hyperlink" Target="https://www.amazon.com/ASUS-VS248H-P-1920x1080-Back-lit-Monitor/dp/B0058UUR6E/" TargetMode="External"/><Relationship Id="rId218" Type="http://schemas.openxmlformats.org/officeDocument/2006/relationships/hyperlink" Target="https://www.amazon.com/dp/B08FM6R6RB" TargetMode="External"/><Relationship Id="rId2" Type="http://schemas.openxmlformats.org/officeDocument/2006/relationships/hyperlink" Target="https://www.amazon.com/GoSports-Premium-Metal-Ladder-Toss/dp/B00ZUABS6A?ref_=ast_sto_dp" TargetMode="External"/><Relationship Id="rId29" Type="http://schemas.openxmlformats.org/officeDocument/2006/relationships/hyperlink" Target="https://www.walmart.com/ip/Scepter-Ameri-Can-5-Gallon-Gas-Can-FG4G511-Red/654422784?athbdg=L1600" TargetMode="External"/><Relationship Id="rId24" Type="http://schemas.openxmlformats.org/officeDocument/2006/relationships/hyperlink" Target="https://www.homedepot.com/p/Werner-14-ft-Reach-Aluminum-5-in-1-Multi-Position-Pro-Ladder-with-Powerlite-Rails-375-lbs-Load-Capacity-Type-IAA-Duty-Rating-MT-14IAA/309704163" TargetMode="External"/><Relationship Id="rId40" Type="http://schemas.openxmlformats.org/officeDocument/2006/relationships/hyperlink" Target="https://www.walmart.com/ip/Rand-McNally-2017-Road-Atlas-United-States-Canada-Mexico-Pre-Owned-Paperback-0528015478-9780528015472-Rand-McNally/1911423669" TargetMode="External"/><Relationship Id="rId45" Type="http://schemas.openxmlformats.org/officeDocument/2006/relationships/hyperlink" Target="https://www.amazon.com/Sally-Hansen-Nails-Color-Heart/dp/B00KOJ995E/" TargetMode="External"/><Relationship Id="rId66" Type="http://schemas.openxmlformats.org/officeDocument/2006/relationships/hyperlink" Target="https://www.amazon.com/Reese-Towpower-7020500-Receiver-Adapter/dp/B001IH8Q0A" TargetMode="External"/><Relationship Id="rId87" Type="http://schemas.openxmlformats.org/officeDocument/2006/relationships/hyperlink" Target="https://www.samsclub.com/p/pom-paper-towels-individually-wrapped-sheet-30-rolls/prod14430038?xid=plp_product_4" TargetMode="External"/><Relationship Id="rId110" Type="http://schemas.openxmlformats.org/officeDocument/2006/relationships/hyperlink" Target="https://www.amazon.com/dp/B0000AXNO5?ref=nb_sb_ss_w_as-reorder-t1_ypp_rep_k0_1_12&amp;amp=&amp;crid=YLPK6P4WTYMX&amp;sprefix=simple%2Bgreen&amp;th=1" TargetMode="External"/><Relationship Id="rId115" Type="http://schemas.openxmlformats.org/officeDocument/2006/relationships/hyperlink" Target="https://www.walmart.com/ip/SmartStraps-12-1500-lb-RatchetX-Ratchet-Tie-Down-Green-2-Pack/683574166" TargetMode="External"/><Relationship Id="rId131" Type="http://schemas.openxmlformats.org/officeDocument/2006/relationships/hyperlink" Target="https://www.acehardware.com/departments/tools/measure-and-marking-tools/tape-measures/24063" TargetMode="External"/><Relationship Id="rId136" Type="http://schemas.openxmlformats.org/officeDocument/2006/relationships/hyperlink" Target="https://www.homedepot.com/p/Vaughan-15-in-Flat-Bar-B215/100183669" TargetMode="External"/><Relationship Id="rId157" Type="http://schemas.openxmlformats.org/officeDocument/2006/relationships/hyperlink" Target="https://www.cabelas.com/shop/en/thule-apex-xt-4-bike-hitch-mount-bike-rack" TargetMode="External"/><Relationship Id="rId178" Type="http://schemas.openxmlformats.org/officeDocument/2006/relationships/hyperlink" Target="https://www.lowes.com/pd/Hisense-Hisense-500-SF-Inverter-Dual-Hose-Portable-AC-CA-MIN-CEER/5000151925" TargetMode="External"/><Relationship Id="rId61" Type="http://schemas.openxmlformats.org/officeDocument/2006/relationships/hyperlink" Target="https://www.homedepot.com/p/DIABLO-3-8-in-to-7-8-in-Impact-Step-Drill-Bit-12-Steps-DSD0875S12/312318123" TargetMode="External"/><Relationship Id="rId82" Type="http://schemas.openxmlformats.org/officeDocument/2006/relationships/hyperlink" Target="https://www.amazon.com/Pinnacle-Mercantile-Plastic-Bottles-Technology/dp/B01K238O6Q" TargetMode="External"/><Relationship Id="rId152" Type="http://schemas.openxmlformats.org/officeDocument/2006/relationships/hyperlink" Target="https://www.amazon.com/SAND-MINE-Reversible-Outdoors-Backyard/dp/B08NSXMKDN/" TargetMode="External"/><Relationship Id="rId173" Type="http://schemas.openxmlformats.org/officeDocument/2006/relationships/hyperlink" Target="https://www.walmart.com/ip/Hyper-Tough-Wheel-Chock-Heavy-Duty-Yellow-Plastic/469909354" TargetMode="External"/><Relationship Id="rId194" Type="http://schemas.openxmlformats.org/officeDocument/2006/relationships/hyperlink" Target="https://www.amazon.com/GoSports-Official-Regulation-Cornhole-Weather/dp/B01IN60NHC/ref=sr_1_12?crid=1TX06ATUPG2AD&amp;keywords=bean%2Btoss&amp;qid=1674158713&amp;s=sporting-goods&amp;sprefix=bean%2Btoss%2Csporting%2C112&amp;sr=1-12&amp;th=1" TargetMode="External"/><Relationship Id="rId199" Type="http://schemas.openxmlformats.org/officeDocument/2006/relationships/hyperlink" Target="https://www.amazon.com/Pinnacle-Mercantile-Plastic-Bottles-Technology/dp/B01K238O6Q" TargetMode="External"/><Relationship Id="rId203" Type="http://schemas.openxmlformats.org/officeDocument/2006/relationships/hyperlink" Target="https://www.walmart.com/ip/Farberware-12-Piece-Easy-Clean-Nonstick-Pots-and-Pans-Cookware-Set-Black/210939033" TargetMode="External"/><Relationship Id="rId208" Type="http://schemas.openxmlformats.org/officeDocument/2006/relationships/hyperlink" Target="https://www.walmart.com/ip/Mainstays-Silverware-Organizer-White/112612025?athbdg=L1102" TargetMode="External"/><Relationship Id="rId19" Type="http://schemas.openxmlformats.org/officeDocument/2006/relationships/hyperlink" Target="https://www.walmart.com/ip/Suncast-175-ft-Hosemobile-Hose-Reel-Cart-Gray/289610759?athbdg=L1600" TargetMode="External"/><Relationship Id="rId224" Type="http://schemas.microsoft.com/office/2007/relationships/slicer" Target="../slicers/slicer1.xml"/><Relationship Id="rId14" Type="http://schemas.openxmlformats.org/officeDocument/2006/relationships/hyperlink" Target="https://www.amazon.com/dp/B003RRWWAY/?coliid=I3FSDO1PXRGPGW&amp;colid=3KGM2CKT4PWIP&amp;psc=0&amp;ref_=lv_ov_lig_dp_it" TargetMode="External"/><Relationship Id="rId30" Type="http://schemas.openxmlformats.org/officeDocument/2006/relationships/hyperlink" Target="https://www.amazon.com/Master-Lock-643D-Combination-Padlock/dp/B000FTP1Y6/?th=1" TargetMode="External"/><Relationship Id="rId35" Type="http://schemas.openxmlformats.org/officeDocument/2006/relationships/hyperlink" Target="https://www.homedepot.com/p/Rayovac-High-Energy-AAA-Batteries-60-Pack-Alkaline-Triple-A-Batteries-824-60PPJ/205376599" TargetMode="External"/><Relationship Id="rId56" Type="http://schemas.openxmlformats.org/officeDocument/2006/relationships/hyperlink" Target="https://www.ebay.com/itm/175571184028?hash=item28e0dba99c:g:AZ4AAOSwcE1jnmv6&amp;amdata=enc%3AAQAHAAAAoBsVvIPR5K6i7geTdfPCLyiBzltn7HHM%2FR0b1MBNXdkvCN%2BQ9vsZ%2B6ob2XMSclV2YhCeIY3IlAEJ9HN5Iuacr0vUKO04ZamAaB%2F3nMy5m%2BMZNHG6HX2XRcd75ccMDhdxf8uYws6JAAeH6RWwuleeOsy%2FhlrZOUiML6BfC5Sb4owXnwOHK3U%2BgexbZvSx9CVFu0sO929oa7FGCeMRX4mxJpc%3D%7Ctkp%3ABk9SR6iitdK5YQ" TargetMode="External"/><Relationship Id="rId77" Type="http://schemas.openxmlformats.org/officeDocument/2006/relationships/hyperlink" Target="https://www.amazon.com/Genuine-Shark-Power-Attachment-NV356E/dp/B011W4SZ2M" TargetMode="External"/><Relationship Id="rId100" Type="http://schemas.openxmlformats.org/officeDocument/2006/relationships/hyperlink" Target="https://www.amazon.com/CZC-AUTO-Mechanical-Stainless-Motorcycle/dp/B07QMPZ4ZL/" TargetMode="External"/><Relationship Id="rId105" Type="http://schemas.openxmlformats.org/officeDocument/2006/relationships/hyperlink" Target="https://www.homedepot.com/p/RYOBI-ONE-18V-Cordless-3-8-in-Drill-Driver-Kit-with-1-5-Ah-Battery-and-Charger-PDD209K/312462410" TargetMode="External"/><Relationship Id="rId126" Type="http://schemas.openxmlformats.org/officeDocument/2006/relationships/hyperlink" Target="https://www.homedepot.com/p/DEWALT-TOUGHSYSTEM-2-0-22-in-Large-Tool-Box-DWST08300/312135916" TargetMode="External"/><Relationship Id="rId147" Type="http://schemas.openxmlformats.org/officeDocument/2006/relationships/hyperlink" Target="https://www.walmart.com/ip/Health-O-Meter-Scale-Weight-Tracking-Digital-Bathroom-Scale-Black/8245670?athbdg=L1600" TargetMode="External"/><Relationship Id="rId168" Type="http://schemas.openxmlformats.org/officeDocument/2006/relationships/hyperlink" Target="https://www.walmart.com/ip/Bissell-3-in-1-Lightweight-Corded-Stick-Vacuum-2030/55566580?athbdg=L1102" TargetMode="External"/><Relationship Id="rId8" Type="http://schemas.openxmlformats.org/officeDocument/2006/relationships/hyperlink" Target="https://www.lowes.com/pd/Champion-Power-Equipment-Champion-3650-Watt-RV-Ready-Portable-Generator-with-Wireless-Remote-Start-and-CO-Shield/5013242141" TargetMode="External"/><Relationship Id="rId51" Type="http://schemas.openxmlformats.org/officeDocument/2006/relationships/hyperlink" Target="https://www.walmart.com/ip/Mr-LongArm-8936-8-Windshield-Bug-Squeegee-with-3-6-Extension-RV-Cleaning-Brush-Pole/183546501" TargetMode="External"/><Relationship Id="rId72" Type="http://schemas.openxmlformats.org/officeDocument/2006/relationships/hyperlink" Target="https://www.walmart.com/ip/Gain-Ultra-Dishwashing-Liquid-Dish-Soap-Original-Scent-8-fl-oz/170157081" TargetMode="External"/><Relationship Id="rId93" Type="http://schemas.openxmlformats.org/officeDocument/2006/relationships/hyperlink" Target="https://www.homedepot.com/p/Husky-Mechanics-Tool-Set-290-Piece-H290MTS/312945780" TargetMode="External"/><Relationship Id="rId98" Type="http://schemas.openxmlformats.org/officeDocument/2006/relationships/hyperlink" Target="https://www.campingworld.com/camco-rv-sewer-hose-storage-caps-for-bayonet-and-elbow-2-pack-100914.html" TargetMode="External"/><Relationship Id="rId121" Type="http://schemas.openxmlformats.org/officeDocument/2006/relationships/hyperlink" Target="https://www.acehardware.com/departments/tools/hand-tools/screwdriver-sets/2331171" TargetMode="External"/><Relationship Id="rId142" Type="http://schemas.openxmlformats.org/officeDocument/2006/relationships/hyperlink" Target="https://www.amazon.com/Blackstone-Signature-Griddle-Accessories-Polyester/dp/B01HLYI838/" TargetMode="External"/><Relationship Id="rId163" Type="http://schemas.openxmlformats.org/officeDocument/2006/relationships/hyperlink" Target="https://www.walmart.com/ip/Cosco-3-Step-Premium-Folding-Stool-White-Gray/768011723" TargetMode="External"/><Relationship Id="rId184" Type="http://schemas.openxmlformats.org/officeDocument/2006/relationships/hyperlink" Target="https://www.walmart.com/ip/LG-DVD-Player-with-USB-Direct-Recording-and-HDMI-Output-DP132H/895499562" TargetMode="External"/><Relationship Id="rId189" Type="http://schemas.openxmlformats.org/officeDocument/2006/relationships/hyperlink" Target="https://www.walmart.com/ip/Mainstays-Reversible-Microfiber-Comforter-Navy-Queen/182867162" TargetMode="External"/><Relationship Id="rId219" Type="http://schemas.openxmlformats.org/officeDocument/2006/relationships/hyperlink" Target="https://www.walmart.com/ip/Plano-Extra-Heavy-Duty-5-Shelf-Storage-Unit-72-5-x-36-x-24-1000lb-Capacity/2411984510" TargetMode="External"/><Relationship Id="rId3" Type="http://schemas.openxmlformats.org/officeDocument/2006/relationships/hyperlink" Target="https://www.amazon.com/GoSports-Portable-Framed-Cornhole-Carrying/dp/B011XFDMAA?ref_=ast_sto_dp&amp;th=1" TargetMode="External"/><Relationship Id="rId214" Type="http://schemas.openxmlformats.org/officeDocument/2006/relationships/hyperlink" Target="https://www.walmart.com/ip/onn-40-Class-FHD-1080P-LED-Roku-Smart-TV-100097810/810977268?athbdg=L1200" TargetMode="External"/><Relationship Id="rId25" Type="http://schemas.openxmlformats.org/officeDocument/2006/relationships/hyperlink" Target="https://www.homedepot.com/p/Werner-2-ft-Aluminum-Step-Ladder-8-ft-Reach-Height-with-300-lbs-Load-Capacity-Type-IA-Duty-Rating-150B/100658398" TargetMode="External"/><Relationship Id="rId46" Type="http://schemas.openxmlformats.org/officeDocument/2006/relationships/hyperlink" Target="https://www.acehardware.com/departments/tools/tools-storage-and-organization/tool-bags/2297786" TargetMode="External"/><Relationship Id="rId67" Type="http://schemas.openxmlformats.org/officeDocument/2006/relationships/hyperlink" Target="https://www.amazon.com/CURT-45019-Trailer-4-Inch-Receiver/dp/B003ASZAB8/" TargetMode="External"/><Relationship Id="rId116" Type="http://schemas.openxmlformats.org/officeDocument/2006/relationships/hyperlink" Target="https://www.amazon.com/Diaper-Dispenser-Holder-Non-Slip-Container/dp/B07QLJR3CW/" TargetMode="External"/><Relationship Id="rId137" Type="http://schemas.openxmlformats.org/officeDocument/2006/relationships/hyperlink" Target="https://www.homedepot.com/p/Stanley-4-lbs-Fiberglass-Engineer-Hammer-56-204/100654919" TargetMode="External"/><Relationship Id="rId158" Type="http://schemas.openxmlformats.org/officeDocument/2006/relationships/hyperlink" Target="https://www.amazon.com/Allen-Sports-Deluxe-4-Bike-Receiver/dp/B00TRTSW46/" TargetMode="External"/><Relationship Id="rId20" Type="http://schemas.openxmlformats.org/officeDocument/2006/relationships/hyperlink" Target="https://www.homedepot.com/p/WATERWORKS-Waterworks-5-8-in-x-100-ft-Heavy-Duty-Contractor-Water-Hose-CWWCGT58100/311700615" TargetMode="External"/><Relationship Id="rId41" Type="http://schemas.openxmlformats.org/officeDocument/2006/relationships/hyperlink" Target="https://www.walmart.com/ip/Equate-140pc-All-Purpose-First-Aid-Kit/421170443?athbdg=L1200" TargetMode="External"/><Relationship Id="rId62" Type="http://schemas.openxmlformats.org/officeDocument/2006/relationships/hyperlink" Target="https://www.walmart.com/ip/Camco-57364-Scissor-Jack-Socket-3-4/145907995" TargetMode="External"/><Relationship Id="rId83" Type="http://schemas.openxmlformats.org/officeDocument/2006/relationships/hyperlink" Target="https://www.amazon.com/Pinnacle-Mercantile-Plastic-Bottles-Technology/dp/B01K238O6Q" TargetMode="External"/><Relationship Id="rId88" Type="http://schemas.openxmlformats.org/officeDocument/2006/relationships/hyperlink" Target="https://www.walmart.com/ip/Great-Value-Ultra-Strong-Paper-Towels-Split-Sheets-6-Double-Rolls/284049656?athbdg=L1102" TargetMode="External"/><Relationship Id="rId111" Type="http://schemas.openxmlformats.org/officeDocument/2006/relationships/hyperlink" Target="https://www.amazon.com/Lysol-Disinfectant-Concentrate-Original-Scent/dp/B00NO0BVCO/" TargetMode="External"/><Relationship Id="rId132" Type="http://schemas.openxmlformats.org/officeDocument/2006/relationships/hyperlink" Target="https://www.homedepot.com/p/Milwaukee-Large-Demolition-Gloves-48-22-8732/206613534" TargetMode="External"/><Relationship Id="rId153" Type="http://schemas.openxmlformats.org/officeDocument/2006/relationships/hyperlink" Target="https://www.seaeagle.com/FastTrackKayaks/465ft" TargetMode="External"/><Relationship Id="rId174" Type="http://schemas.openxmlformats.org/officeDocument/2006/relationships/hyperlink" Target="https://www.walmart.com/ip/Extreme-Max-5001-5772-Heavy-Duty-Solid-Rubber-Wheel-Chock-with-Handle/189021871" TargetMode="External"/><Relationship Id="rId179" Type="http://schemas.openxmlformats.org/officeDocument/2006/relationships/hyperlink" Target="https://www.walmart.com/ip/Styleworks-Tough-Tote-10-5-gal-Black-Silver/19888931" TargetMode="External"/><Relationship Id="rId195" Type="http://schemas.openxmlformats.org/officeDocument/2006/relationships/hyperlink" Target="https://www.walmart.com/ip/Plano-Extra-Heavy-Duty-5-Shelf-Storage-Unit-72-5-x-36-x-24-1000lb-Capacity/2411984510" TargetMode="External"/><Relationship Id="rId209" Type="http://schemas.openxmlformats.org/officeDocument/2006/relationships/hyperlink" Target="https://www.walmart.ca/en/ip/mainstays-48-piece-flatware-set-with-organizer-red/6000016938231" TargetMode="External"/><Relationship Id="rId190" Type="http://schemas.openxmlformats.org/officeDocument/2006/relationships/hyperlink" Target="https://www.walmart.com/ip/Mainstays-Black-7-Piece-Bed-in-a-Bag-Comforter-Set-with-Sheets-King/808403443" TargetMode="External"/><Relationship Id="rId204" Type="http://schemas.openxmlformats.org/officeDocument/2006/relationships/hyperlink" Target="https://www.walmart.com/ip/Camco-39858-Clear-RhinoFLEX-90-Degree-Sewer-Hose-Swivel-Fitting/23636867" TargetMode="External"/><Relationship Id="rId220" Type="http://schemas.openxmlformats.org/officeDocument/2006/relationships/hyperlink" Target="https://www.amazon.com/gp/product/B0195KSR6Y/ref=ppx_yo_dt_b_asin_title_o05_s00?ie=UTF8&amp;th=1" TargetMode="External"/><Relationship Id="rId15" Type="http://schemas.openxmlformats.org/officeDocument/2006/relationships/hyperlink" Target="https://www.amazon.com/Lighted-Extension-Outdoor-Jacket-LifeSupplyUSA/dp/B01LX8KDW9/ref=sr_1_2_sspa?keywords=10%2Bgauge%2Bextension%2Bcord%2B50%2Bft&amp;qid=1674165328&amp;s=hi&amp;sprefix=50%27%2B10%2Bgauge%2Ctools%2C143&amp;sr=1-2-spons&amp;ufe=app_do%3Aamzn1.fos.006c50ae-5d4c-4777-9bc0-4513d670b6bc&amp;spLa=ZW5jcnlwdGVkUXVhbGlmaWVyPUFRSTlPUUNFSzJKWFEmZW5jcnlwdGVkSWQ9QTAxMjQzOTMzSUxXSjdBQlk3RDlPJmVuY3J5cHRlZEFkSWQ9QTAzNTIwNTczU01VREpMQlUyWUs5JndpZGdldE5hbWU9c3BfYXRmJmFjdGlvbj1jbGlja1JlZGlyZWN0JmRvTm90TG9nQ2xpY2s9dHJ1ZQ&amp;th=1" TargetMode="External"/><Relationship Id="rId36" Type="http://schemas.openxmlformats.org/officeDocument/2006/relationships/hyperlink" Target="https://www.amazon.com/SYLVANIA-3157-Miniature-Contains-Bulbs/dp/B000AM8BLI/" TargetMode="External"/><Relationship Id="rId57" Type="http://schemas.openxmlformats.org/officeDocument/2006/relationships/hyperlink" Target="https://www.amazon.com/Trailer-Wiring-Harness-7-Wire-Adapter/dp/B0BPXBLB2B/" TargetMode="External"/><Relationship Id="rId106" Type="http://schemas.openxmlformats.org/officeDocument/2006/relationships/hyperlink" Target="https://www.oreillyauto.com/detail/c/autospa/hopkins-autospa-detailing-brush/hopq/92004?q=battery+cleaning+kit&amp;pos=15" TargetMode="External"/><Relationship Id="rId127" Type="http://schemas.openxmlformats.org/officeDocument/2006/relationships/hyperlink" Target="https://www.homedepot.com/p/Arrow-PowerShot-5700-Forward-Action-Staple-Gun-5700/100049752" TargetMode="External"/><Relationship Id="rId10" Type="http://schemas.openxmlformats.org/officeDocument/2006/relationships/hyperlink" Target="https://www.amazon.com/Champion-Weather-Resistant-2800-4750-Watt-Portable-Generators/dp/B005Z186AK/ref=sr_1_4?crid=139F3YYM0QPPQ&amp;keywords=champion+generator+covers&amp;qid=1674164066&amp;sprefix=champion+generator+covers%2Caps%2C139&amp;sr=8-4" TargetMode="External"/><Relationship Id="rId31" Type="http://schemas.openxmlformats.org/officeDocument/2006/relationships/hyperlink" Target="https://www.lowes.com/pd/Flexzilla-3-8-in-Kink-Free-50-ft-Hybrid-Polymer-Air-Hose/5001139069" TargetMode="External"/><Relationship Id="rId52" Type="http://schemas.openxmlformats.org/officeDocument/2006/relationships/hyperlink" Target="https://www.walmart.com/ip/Portable-Storage-Basket-Cleaning-Caddy-Storage-Organizer-Tote-with-Handle-for-Laundry-Bathroom-Storage-Baskets/1331982466" TargetMode="External"/><Relationship Id="rId73" Type="http://schemas.openxmlformats.org/officeDocument/2006/relationships/hyperlink" Target="https://www.walmart.com/ip/Softsoap-Milk-Honey-Scent-Liquid-Hand-Soap-Moisturizing-Liquid-Hand-Soap-7-5-Oz/10323314" TargetMode="External"/><Relationship Id="rId78" Type="http://schemas.openxmlformats.org/officeDocument/2006/relationships/hyperlink" Target="https://www.ebay.com/itm/334485294008" TargetMode="External"/><Relationship Id="rId94" Type="http://schemas.openxmlformats.org/officeDocument/2006/relationships/hyperlink" Target="https://www.harborfreight.com/impact-socket-adapter-set-3-piece-61991.html" TargetMode="External"/><Relationship Id="rId99" Type="http://schemas.openxmlformats.org/officeDocument/2006/relationships/hyperlink" Target="https://www.officedepot.com/l/print-and-copy/print-services" TargetMode="External"/><Relationship Id="rId101" Type="http://schemas.openxmlformats.org/officeDocument/2006/relationships/hyperlink" Target="https://www.amazon.com/CZC-AUTO-Mechanical-Stainless-Motorcycle/dp/B07QRZ1KJW/" TargetMode="External"/><Relationship Id="rId122" Type="http://schemas.openxmlformats.org/officeDocument/2006/relationships/hyperlink" Target="https://www.amazon.com/Screwdriver-Eyeglass-Precision-Different-Screwdrivers/dp/B07YJG766F" TargetMode="External"/><Relationship Id="rId143" Type="http://schemas.openxmlformats.org/officeDocument/2006/relationships/hyperlink" Target="https://www.amazon.com/Blackstone-5060-Accessories-Stainless-Scouring/dp/B0049T250G/ref=sr_1_4?keywords=blackstone+accessories&amp;qid=1674267440&amp;sprefix=blackstone+acc%2Caps%2C122&amp;sr=8-4" TargetMode="External"/><Relationship Id="rId148" Type="http://schemas.openxmlformats.org/officeDocument/2006/relationships/hyperlink" Target="https://www.walmart.com/ip/Taylor-High-Capacity-33-Pound-Digital-Kitchen-Scale-and-Food-Scale-with-Hold-and-Tare-Functions-in-Black-and-Stainless-Steel/167350078?athbdg=L1600" TargetMode="External"/><Relationship Id="rId164" Type="http://schemas.openxmlformats.org/officeDocument/2006/relationships/hyperlink" Target="https://www.walmart.com/ip/Sterilite-Small-Stacking-Basket-Plastic-White/39804127?from=searchResults" TargetMode="External"/><Relationship Id="rId169" Type="http://schemas.openxmlformats.org/officeDocument/2006/relationships/hyperlink" Target="https://www.walmart.com/ip/Pelonis-1500W-3-Speed-Electric-Fan-Forced-Space-Heater-PSH08F1AWW-White/717790337?athbdg=L1102" TargetMode="External"/><Relationship Id="rId185" Type="http://schemas.openxmlformats.org/officeDocument/2006/relationships/hyperlink" Target="https://www.walmart.com/ip/Hotel-Style-Turkish-Cotton-Bath-Towel-Collection-Solid-Print-Granite-Hand-Towel/431436600" TargetMode="External"/><Relationship Id="rId4" Type="http://schemas.openxmlformats.org/officeDocument/2006/relationships/hyperlink" Target="https://www.amazon.com/GoSports-Wooden-Toppling-Gameboard-Premium/dp/B00ZUABRXO/ref=sr_1_5?crid=2P6J08Z2J17B2&amp;keywords=giant%2Bjenga&amp;qid=1674158668&amp;s=sporting-goods&amp;sprefix=giant%2B%2Csporting%2C119&amp;sr=1-5&amp;th=1" TargetMode="External"/><Relationship Id="rId9" Type="http://schemas.openxmlformats.org/officeDocument/2006/relationships/hyperlink" Target="https://www.walmart.com/ip/Mainstays-Indoor-and-Outdoor-Rubber-and-Coir-Welcome-Doormat-18-x-30-1-Piece/154433804?athbdg=L1103" TargetMode="External"/><Relationship Id="rId180" Type="http://schemas.openxmlformats.org/officeDocument/2006/relationships/hyperlink" Target="https://www.etrailer.com/p-e98955.html" TargetMode="External"/><Relationship Id="rId210" Type="http://schemas.openxmlformats.org/officeDocument/2006/relationships/hyperlink" Target="https://www.walmart.com/ip/50-Foot-Lighted-Outdoor-Extension-Cord-3-Electrical-Power-Outlets-12-3-SJTW-Heavy-Duty-Yellow-Cable-Prong-Grounded-Plug-Safety/989977807?from=searchResults" TargetMode="External"/><Relationship Id="rId215" Type="http://schemas.openxmlformats.org/officeDocument/2006/relationships/hyperlink" Target="https://www.homedepot.com/p/Magic-Chef-2-6-cu-ft-Mini-Fridge-in-Black-without-Freezer-HMAR265BE/318796745?" TargetMode="External"/><Relationship Id="rId26" Type="http://schemas.openxmlformats.org/officeDocument/2006/relationships/hyperlink" Target="https://www.walmart.com/ip/Cosco-2-Step-Premium-Stool-In-White-And-Grey/190259331?athbdg=L1600" TargetMode="External"/><Relationship Id="rId47" Type="http://schemas.openxmlformats.org/officeDocument/2006/relationships/hyperlink" Target="https://www.amazon.com/Detailing-Attachment-Scrubber-Cleaning-Upholstery/dp/B07WGKQVN7/" TargetMode="External"/><Relationship Id="rId68" Type="http://schemas.openxmlformats.org/officeDocument/2006/relationships/hyperlink" Target="https://www.amazon.com/Towpower-72783-Universal-Adjustable-Heavy-Duty/dp/B0008FUH46/" TargetMode="External"/><Relationship Id="rId89" Type="http://schemas.openxmlformats.org/officeDocument/2006/relationships/hyperlink" Target="https://www.harborfreight.com/20-piece-metric-3-4-quarter-inch-heavy-duty-socket-set-5494.html" TargetMode="External"/><Relationship Id="rId112" Type="http://schemas.openxmlformats.org/officeDocument/2006/relationships/hyperlink" Target="https://www.amazon.com/dp/B0006SH4KU" TargetMode="External"/><Relationship Id="rId133" Type="http://schemas.openxmlformats.org/officeDocument/2006/relationships/hyperlink" Target="https://www.walmart.com/ip/Playtex-Handsaver-Gloves-Reusable-Cleaning-Gloves-Size-Large-1-Pair/352301134" TargetMode="External"/><Relationship Id="rId154" Type="http://schemas.openxmlformats.org/officeDocument/2006/relationships/hyperlink" Target="https://www.amazon.com/Tekonsha-902502-Prodigy-Proportional-Controller/dp/B08YZ3JV8N/" TargetMode="External"/><Relationship Id="rId175" Type="http://schemas.openxmlformats.org/officeDocument/2006/relationships/hyperlink" Target="https://www.walmart.com/ip/Mainstays-Black-5-Cup-Drip-Coffee-Maker/53056868?athbdg=L1102" TargetMode="External"/><Relationship Id="rId196" Type="http://schemas.openxmlformats.org/officeDocument/2006/relationships/hyperlink" Target="https://www.walmart.com/ip/Plano-Extra-Heavy-Duty-5-Shelf-Storage-Unit-72-5-x-36-x-24-1000lb-Capacity/2411984510" TargetMode="External"/><Relationship Id="rId200" Type="http://schemas.openxmlformats.org/officeDocument/2006/relationships/hyperlink" Target="https://www.walmart.com/ip/Telescopic-Window-Squeegee-48-Cleaner-Squeegie-Brush-Shower-Car-Wiper-Sponge/141169033" TargetMode="External"/><Relationship Id="rId16" Type="http://schemas.openxmlformats.org/officeDocument/2006/relationships/hyperlink" Target="https://www.amazon.com/Global-Industrial-Outdoor-Ashtray-Gallon/dp/B0069ZQBIA/ref=sr_1_4?crid=21Z4YXVDP4ZKS&amp;keywords=Global+Industrial+Outdoor+Ashtray&amp;qid=1674165436&amp;sprefix=global+industrial+outdoor+ashtray%2Caps%2C200&amp;sr=8-4&amp;ufe=app_do%3Aamzn1.fos.006c50ae-5d4c-4777-9bc0-4513d670b6bc" TargetMode="External"/><Relationship Id="rId221" Type="http://schemas.openxmlformats.org/officeDocument/2006/relationships/printerSettings" Target="../printerSettings/printerSettings1.bin"/><Relationship Id="rId37" Type="http://schemas.openxmlformats.org/officeDocument/2006/relationships/hyperlink" Target="https://www.walmart.com/ip/COSCO-1-Step-Folding-BIG-Step-Steel-Step-Stool-225-lb-Weight-Capacity-ANSI-Type-II-Navy/635349571" TargetMode="External"/><Relationship Id="rId58" Type="http://schemas.openxmlformats.org/officeDocument/2006/relationships/hyperlink" Target="https://www.oreillyauto.com/detail/c/towing-solutions/hopkins-towing-solutions-trailer-wire-adapter/hop1/47345?q=7+pin+to+4+pin&amp;pos=0" TargetMode="External"/><Relationship Id="rId79" Type="http://schemas.openxmlformats.org/officeDocument/2006/relationships/hyperlink" Target="https://www.samsclub.com/p/lysol-disinfectant-spray-3-pack/prod25220873?xid=plp_product_1" TargetMode="External"/><Relationship Id="rId102" Type="http://schemas.openxmlformats.org/officeDocument/2006/relationships/hyperlink" Target="https://www.amazon.com/Camco-25573-Bullseye-Level/dp/B000EDSSDY/" TargetMode="External"/><Relationship Id="rId123" Type="http://schemas.openxmlformats.org/officeDocument/2006/relationships/hyperlink" Target="https://www.amazon.com/Kingsdun-Screwdriver-Screwdrivers-Stainless-Repairing/dp/B00MUJU33S/" TargetMode="External"/><Relationship Id="rId144" Type="http://schemas.openxmlformats.org/officeDocument/2006/relationships/hyperlink" Target="https://www.walmart.com/ip/Ozark-Trail-Basic-Quad-Folding-Camp-Chair-with-Cup-Holder-Blue-Adult-use/223562405?athbdg=L1102" TargetMode="External"/><Relationship Id="rId90" Type="http://schemas.openxmlformats.org/officeDocument/2006/relationships/hyperlink" Target="https://www.homedepot.com/p/Crescent-15-in-Adjustable-Wrench-AC215VS/203534851" TargetMode="External"/><Relationship Id="rId165" Type="http://schemas.openxmlformats.org/officeDocument/2006/relationships/hyperlink" Target="https://www.walmart.com/ip/Sterilite-Set-of-10-6-Qt-Storage-Boxes-Plastic-Titanium/247777555?athbdg=L1102" TargetMode="External"/><Relationship Id="rId186" Type="http://schemas.openxmlformats.org/officeDocument/2006/relationships/hyperlink" Target="https://www.walmart.com/ip/Better-Homes-Gardens-Signature-Soft-Hand-Towel-Gray-Shadow/976932493?athbdg=L110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autoPageBreaks="0" fitToPage="1"/>
  </sheetPr>
  <dimension ref="B2:N416"/>
  <sheetViews>
    <sheetView showGridLines="0" tabSelected="1" zoomScaleNormal="100" workbookViewId="0">
      <pane ySplit="5" topLeftCell="A6" activePane="bottomLeft" state="frozen"/>
      <selection pane="bottomLeft" activeCell="P143" sqref="P143"/>
    </sheetView>
  </sheetViews>
  <sheetFormatPr defaultRowHeight="30" customHeight="1" x14ac:dyDescent="0.25"/>
  <cols>
    <col min="1" max="1" width="2.7109375" customWidth="1"/>
    <col min="2" max="2" width="12.28515625" style="1" bestFit="1" customWidth="1"/>
    <col min="3" max="3" width="16.140625" style="1" bestFit="1" customWidth="1"/>
    <col min="4" max="4" width="32" bestFit="1" customWidth="1"/>
    <col min="5" max="5" width="12" bestFit="1" customWidth="1"/>
    <col min="6" max="6" width="13.28515625" bestFit="1" customWidth="1"/>
    <col min="7" max="7" width="20" customWidth="1"/>
    <col min="8" max="8" width="14.7109375" customWidth="1"/>
    <col min="9" max="9" width="12.28515625" customWidth="1"/>
    <col min="10" max="10" width="14.7109375" customWidth="1"/>
    <col min="11" max="11" width="19.7109375" customWidth="1"/>
    <col min="12" max="12" width="14.5703125" customWidth="1"/>
    <col min="13" max="13" width="13.7109375" customWidth="1"/>
    <col min="14" max="14" width="19.5703125" customWidth="1"/>
  </cols>
  <sheetData>
    <row r="2" spans="2:14" ht="60" customHeight="1" thickBot="1" x14ac:dyDescent="0.45">
      <c r="B2" s="38" t="s">
        <v>23</v>
      </c>
      <c r="C2" s="38"/>
      <c r="D2" s="38"/>
      <c r="E2" s="38"/>
      <c r="F2" s="38"/>
      <c r="G2" s="38"/>
      <c r="H2" s="38"/>
      <c r="I2" s="38"/>
      <c r="J2" s="31"/>
      <c r="K2" s="31"/>
      <c r="L2" s="2"/>
      <c r="M2" s="2"/>
      <c r="N2" s="2"/>
    </row>
    <row r="3" spans="2:14" ht="23.1" customHeight="1" thickTop="1" x14ac:dyDescent="0.25">
      <c r="B3"/>
      <c r="C3"/>
    </row>
    <row r="4" spans="2:14" ht="30" customHeight="1" x14ac:dyDescent="0.25">
      <c r="B4" s="32" t="s">
        <v>3</v>
      </c>
      <c r="C4" s="33"/>
      <c r="D4" s="33"/>
      <c r="E4" s="33"/>
      <c r="F4" s="33"/>
      <c r="G4" s="33"/>
      <c r="H4" s="33"/>
      <c r="I4" s="34"/>
      <c r="J4" s="35" t="s">
        <v>4</v>
      </c>
      <c r="K4" s="36"/>
      <c r="L4" s="36"/>
      <c r="M4" s="36"/>
      <c r="N4" s="37"/>
    </row>
    <row r="5" spans="2:14" ht="30" customHeight="1" x14ac:dyDescent="0.25">
      <c r="B5" s="21" t="s">
        <v>21</v>
      </c>
      <c r="C5" s="13" t="s">
        <v>22</v>
      </c>
      <c r="D5" s="13" t="s">
        <v>8</v>
      </c>
      <c r="E5" s="13" t="s">
        <v>0</v>
      </c>
      <c r="F5" s="13" t="s">
        <v>1</v>
      </c>
      <c r="G5" s="13" t="s">
        <v>15</v>
      </c>
      <c r="H5" s="13" t="s">
        <v>2</v>
      </c>
      <c r="I5" s="13" t="s">
        <v>30</v>
      </c>
      <c r="J5" s="13" t="s">
        <v>9</v>
      </c>
      <c r="K5" s="18" t="s">
        <v>10</v>
      </c>
      <c r="L5" s="13" t="s">
        <v>232</v>
      </c>
      <c r="M5" s="13" t="s">
        <v>221</v>
      </c>
      <c r="N5" s="13" t="s">
        <v>220</v>
      </c>
    </row>
    <row r="6" spans="2:14" ht="30" hidden="1" customHeight="1" x14ac:dyDescent="0.25">
      <c r="B6" s="20">
        <v>1</v>
      </c>
      <c r="C6"/>
      <c r="D6" t="s">
        <v>85</v>
      </c>
      <c r="E6" t="s">
        <v>11</v>
      </c>
      <c r="F6" t="s">
        <v>6</v>
      </c>
      <c r="G6" t="s">
        <v>33</v>
      </c>
      <c r="H6" t="s">
        <v>692</v>
      </c>
      <c r="I6" s="23" t="s">
        <v>295</v>
      </c>
      <c r="J6" s="12">
        <v>0</v>
      </c>
      <c r="K6" s="19"/>
      <c r="L6" s="12">
        <f>Data[[#This Row],[Replacement Cost]]*Data[[#This Row],[Quantity]]/2</f>
        <v>7.5</v>
      </c>
      <c r="M6" s="12">
        <v>15</v>
      </c>
      <c r="N6" s="12">
        <f>Data[[#This Row],[Quantity]]*Data[[#This Row],[Replacement Cost]]</f>
        <v>15</v>
      </c>
    </row>
    <row r="7" spans="2:14" ht="30" hidden="1" customHeight="1" x14ac:dyDescent="0.25">
      <c r="B7" s="20">
        <v>3</v>
      </c>
      <c r="C7" t="s">
        <v>71</v>
      </c>
      <c r="D7" t="s">
        <v>70</v>
      </c>
      <c r="E7" t="s">
        <v>11</v>
      </c>
      <c r="F7" t="s">
        <v>5</v>
      </c>
      <c r="G7" t="s">
        <v>16</v>
      </c>
      <c r="H7" t="s">
        <v>48</v>
      </c>
      <c r="I7" s="22" t="s">
        <v>266</v>
      </c>
      <c r="J7" s="12">
        <v>0</v>
      </c>
      <c r="K7" s="19"/>
      <c r="L7" s="12">
        <f>Data[[#This Row],[Replacement Cost]]*Data[[#This Row],[Quantity]]/2</f>
        <v>0.61499999999999999</v>
      </c>
      <c r="M7" s="12">
        <v>0.41</v>
      </c>
      <c r="N7" s="12">
        <f>Data[[#This Row],[Quantity]]*Data[[#This Row],[Replacement Cost]]</f>
        <v>1.23</v>
      </c>
    </row>
    <row r="8" spans="2:14" ht="30" hidden="1" customHeight="1" x14ac:dyDescent="0.25">
      <c r="B8" s="20">
        <v>1</v>
      </c>
      <c r="C8"/>
      <c r="D8" t="s">
        <v>335</v>
      </c>
      <c r="E8" t="s">
        <v>11</v>
      </c>
      <c r="F8" t="s">
        <v>6</v>
      </c>
      <c r="G8" t="s">
        <v>17</v>
      </c>
      <c r="H8" t="s">
        <v>133</v>
      </c>
      <c r="I8" s="23" t="s">
        <v>338</v>
      </c>
      <c r="J8" s="12">
        <v>0</v>
      </c>
      <c r="K8" s="19"/>
      <c r="L8" s="12">
        <f>Data[[#This Row],[Replacement Cost]]*Data[[#This Row],[Quantity]]/2</f>
        <v>0.83499999999999996</v>
      </c>
      <c r="M8" s="12">
        <v>1.67</v>
      </c>
      <c r="N8" s="12">
        <f>Data[[#This Row],[Quantity]]*Data[[#This Row],[Replacement Cost]]</f>
        <v>1.67</v>
      </c>
    </row>
    <row r="9" spans="2:14" ht="30" hidden="1" customHeight="1" x14ac:dyDescent="0.25">
      <c r="B9" s="20">
        <v>1</v>
      </c>
      <c r="C9"/>
      <c r="D9" t="s">
        <v>173</v>
      </c>
      <c r="E9" t="s">
        <v>11</v>
      </c>
      <c r="F9" t="s">
        <v>6</v>
      </c>
      <c r="G9" t="s">
        <v>17</v>
      </c>
      <c r="H9" t="s">
        <v>133</v>
      </c>
      <c r="I9" s="23" t="s">
        <v>382</v>
      </c>
      <c r="J9" s="12">
        <v>0</v>
      </c>
      <c r="K9" s="19"/>
      <c r="L9" s="12">
        <f>Data[[#This Row],[Replacement Cost]]*Data[[#This Row],[Quantity]]/2</f>
        <v>1.5</v>
      </c>
      <c r="M9" s="12">
        <v>3</v>
      </c>
      <c r="N9" s="12">
        <f>Data[[#This Row],[Quantity]]*Data[[#This Row],[Replacement Cost]]</f>
        <v>3</v>
      </c>
    </row>
    <row r="10" spans="2:14" ht="30" hidden="1" customHeight="1" x14ac:dyDescent="0.25">
      <c r="B10" s="20">
        <v>2</v>
      </c>
      <c r="C10"/>
      <c r="D10" t="s">
        <v>334</v>
      </c>
      <c r="E10" t="s">
        <v>11</v>
      </c>
      <c r="F10" t="s">
        <v>6</v>
      </c>
      <c r="G10" t="s">
        <v>17</v>
      </c>
      <c r="H10" t="s">
        <v>133</v>
      </c>
      <c r="I10" s="23" t="s">
        <v>338</v>
      </c>
      <c r="J10" s="12">
        <v>0</v>
      </c>
      <c r="K10" s="19"/>
      <c r="L10" s="12">
        <f>Data[[#This Row],[Replacement Cost]]*Data[[#This Row],[Quantity]]/2</f>
        <v>1.67</v>
      </c>
      <c r="M10" s="12">
        <v>1.67</v>
      </c>
      <c r="N10" s="12">
        <f>Data[[#This Row],[Quantity]]*Data[[#This Row],[Replacement Cost]]</f>
        <v>3.34</v>
      </c>
    </row>
    <row r="11" spans="2:14" ht="30" hidden="1" customHeight="1" x14ac:dyDescent="0.25">
      <c r="B11" s="20">
        <v>1</v>
      </c>
      <c r="C11" t="s">
        <v>116</v>
      </c>
      <c r="D11" t="s">
        <v>224</v>
      </c>
      <c r="E11" t="s">
        <v>11</v>
      </c>
      <c r="F11" t="s">
        <v>5</v>
      </c>
      <c r="G11" t="s">
        <v>16</v>
      </c>
      <c r="H11" t="s">
        <v>35</v>
      </c>
      <c r="I11" s="23" t="s">
        <v>357</v>
      </c>
      <c r="J11" s="12">
        <v>0</v>
      </c>
      <c r="K11" s="19"/>
      <c r="L11" s="12">
        <f>Data[[#This Row],[Replacement Cost]]*Data[[#This Row],[Quantity]]/2</f>
        <v>2.25</v>
      </c>
      <c r="M11" s="12">
        <v>4.5</v>
      </c>
      <c r="N11" s="12">
        <f>Data[[#This Row],[Quantity]]*Data[[#This Row],[Replacement Cost]]</f>
        <v>4.5</v>
      </c>
    </row>
    <row r="12" spans="2:14" ht="30" hidden="1" customHeight="1" x14ac:dyDescent="0.25">
      <c r="B12" s="20">
        <v>2</v>
      </c>
      <c r="C12"/>
      <c r="D12" t="s">
        <v>172</v>
      </c>
      <c r="E12" t="s">
        <v>11</v>
      </c>
      <c r="F12" t="s">
        <v>6</v>
      </c>
      <c r="G12" t="s">
        <v>18</v>
      </c>
      <c r="H12" t="s">
        <v>31</v>
      </c>
      <c r="I12" s="23" t="s">
        <v>381</v>
      </c>
      <c r="J12" s="12">
        <v>0</v>
      </c>
      <c r="K12" s="19"/>
      <c r="L12" s="12">
        <f>Data[[#This Row],[Replacement Cost]]*Data[[#This Row],[Quantity]]/2</f>
        <v>2.2999999999999998</v>
      </c>
      <c r="M12" s="12">
        <v>2.2999999999999998</v>
      </c>
      <c r="N12" s="12">
        <f>Data[[#This Row],[Quantity]]*Data[[#This Row],[Replacement Cost]]</f>
        <v>4.5999999999999996</v>
      </c>
    </row>
    <row r="13" spans="2:14" ht="30" hidden="1" customHeight="1" x14ac:dyDescent="0.25">
      <c r="B13" s="20">
        <v>1</v>
      </c>
      <c r="C13"/>
      <c r="D13" t="s">
        <v>153</v>
      </c>
      <c r="E13" t="s">
        <v>11</v>
      </c>
      <c r="F13" t="s">
        <v>5</v>
      </c>
      <c r="G13" t="s">
        <v>16</v>
      </c>
      <c r="H13" t="s">
        <v>39</v>
      </c>
      <c r="I13" s="23" t="s">
        <v>354</v>
      </c>
      <c r="J13" s="12">
        <v>0</v>
      </c>
      <c r="K13" s="19"/>
      <c r="L13" s="12">
        <f>Data[[#This Row],[Replacement Cost]]*Data[[#This Row],[Quantity]]/2</f>
        <v>3.125</v>
      </c>
      <c r="M13" s="12">
        <f>12.5/2</f>
        <v>6.25</v>
      </c>
      <c r="N13" s="12">
        <f>Data[[#This Row],[Quantity]]*Data[[#This Row],[Replacement Cost]]</f>
        <v>6.25</v>
      </c>
    </row>
    <row r="14" spans="2:14" ht="30" hidden="1" customHeight="1" x14ac:dyDescent="0.25">
      <c r="B14" s="20">
        <v>1</v>
      </c>
      <c r="C14"/>
      <c r="D14" t="s">
        <v>174</v>
      </c>
      <c r="E14" t="s">
        <v>11</v>
      </c>
      <c r="F14" t="s">
        <v>5</v>
      </c>
      <c r="G14" t="s">
        <v>17</v>
      </c>
      <c r="H14" t="s">
        <v>48</v>
      </c>
      <c r="I14" s="23" t="s">
        <v>383</v>
      </c>
      <c r="J14" s="12">
        <v>0</v>
      </c>
      <c r="K14" s="19"/>
      <c r="L14" s="12">
        <f>Data[[#This Row],[Replacement Cost]]*Data[[#This Row],[Quantity]]/2</f>
        <v>3.5</v>
      </c>
      <c r="M14" s="12">
        <v>7</v>
      </c>
      <c r="N14" s="12">
        <f>Data[[#This Row],[Quantity]]*Data[[#This Row],[Replacement Cost]]</f>
        <v>7</v>
      </c>
    </row>
    <row r="15" spans="2:14" ht="30" hidden="1" customHeight="1" x14ac:dyDescent="0.25">
      <c r="B15" s="20">
        <v>4</v>
      </c>
      <c r="C15"/>
      <c r="D15" t="s">
        <v>138</v>
      </c>
      <c r="E15" t="s">
        <v>11</v>
      </c>
      <c r="F15" t="s">
        <v>5</v>
      </c>
      <c r="G15" t="s">
        <v>17</v>
      </c>
      <c r="H15" t="s">
        <v>692</v>
      </c>
      <c r="I15" s="22" t="s">
        <v>139</v>
      </c>
      <c r="J15" s="12">
        <v>0</v>
      </c>
      <c r="K15" s="19"/>
      <c r="L15" s="12">
        <f>Data[[#This Row],[Replacement Cost]]*Data[[#This Row],[Quantity]]/2</f>
        <v>4</v>
      </c>
      <c r="M15" s="12">
        <f>8/4</f>
        <v>2</v>
      </c>
      <c r="N15" s="12">
        <f>Data[[#This Row],[Quantity]]*Data[[#This Row],[Replacement Cost]]</f>
        <v>8</v>
      </c>
    </row>
    <row r="16" spans="2:14" ht="30" hidden="1" customHeight="1" x14ac:dyDescent="0.25">
      <c r="B16" s="20">
        <v>5</v>
      </c>
      <c r="C16"/>
      <c r="D16" t="s">
        <v>217</v>
      </c>
      <c r="E16" t="s">
        <v>11</v>
      </c>
      <c r="F16" t="s">
        <v>5</v>
      </c>
      <c r="G16" t="s">
        <v>16</v>
      </c>
      <c r="H16" t="s">
        <v>31</v>
      </c>
      <c r="I16" s="23" t="s">
        <v>326</v>
      </c>
      <c r="J16" s="12">
        <v>0</v>
      </c>
      <c r="K16" s="19"/>
      <c r="L16" s="12">
        <f>Data[[#This Row],[Replacement Cost]]*Data[[#This Row],[Quantity]]/2</f>
        <v>4.375</v>
      </c>
      <c r="M16" s="12">
        <v>1.75</v>
      </c>
      <c r="N16" s="12">
        <f>Data[[#This Row],[Quantity]]*Data[[#This Row],[Replacement Cost]]</f>
        <v>8.75</v>
      </c>
    </row>
    <row r="17" spans="2:14" ht="30" hidden="1" customHeight="1" x14ac:dyDescent="0.25">
      <c r="B17" s="20">
        <v>1</v>
      </c>
      <c r="C17"/>
      <c r="D17" t="s">
        <v>59</v>
      </c>
      <c r="E17" t="s">
        <v>11</v>
      </c>
      <c r="F17" t="s">
        <v>5</v>
      </c>
      <c r="G17" t="s">
        <v>18</v>
      </c>
      <c r="H17" t="s">
        <v>692</v>
      </c>
      <c r="I17" s="22" t="s">
        <v>270</v>
      </c>
      <c r="J17" s="12">
        <v>0</v>
      </c>
      <c r="K17" s="19"/>
      <c r="L17" s="12">
        <f>Data[[#This Row],[Replacement Cost]]*Data[[#This Row],[Quantity]]/2</f>
        <v>4.5</v>
      </c>
      <c r="M17" s="12">
        <v>9</v>
      </c>
      <c r="N17" s="12">
        <f>Data[[#This Row],[Quantity]]*Data[[#This Row],[Replacement Cost]]</f>
        <v>9</v>
      </c>
    </row>
    <row r="18" spans="2:14" ht="30" hidden="1" customHeight="1" x14ac:dyDescent="0.25">
      <c r="B18" s="20">
        <v>1</v>
      </c>
      <c r="C18"/>
      <c r="D18" t="s">
        <v>91</v>
      </c>
      <c r="E18" t="s">
        <v>11</v>
      </c>
      <c r="F18" t="s">
        <v>6</v>
      </c>
      <c r="G18" t="s">
        <v>17</v>
      </c>
      <c r="H18" t="s">
        <v>55</v>
      </c>
      <c r="I18" s="23" t="s">
        <v>301</v>
      </c>
      <c r="J18" s="12">
        <v>0</v>
      </c>
      <c r="K18" s="19"/>
      <c r="L18" s="12">
        <f>Data[[#This Row],[Replacement Cost]]*Data[[#This Row],[Quantity]]/2</f>
        <v>4.5</v>
      </c>
      <c r="M18" s="12">
        <v>9</v>
      </c>
      <c r="N18" s="12">
        <f>Data[[#This Row],[Quantity]]*Data[[#This Row],[Replacement Cost]]</f>
        <v>9</v>
      </c>
    </row>
    <row r="19" spans="2:14" ht="30" hidden="1" customHeight="1" x14ac:dyDescent="0.25">
      <c r="B19" s="20">
        <v>1</v>
      </c>
      <c r="C19"/>
      <c r="D19" t="s">
        <v>135</v>
      </c>
      <c r="E19" t="s">
        <v>11</v>
      </c>
      <c r="F19" t="s">
        <v>5</v>
      </c>
      <c r="G19" t="s">
        <v>17</v>
      </c>
      <c r="H19" t="s">
        <v>48</v>
      </c>
      <c r="I19" s="23" t="s">
        <v>332</v>
      </c>
      <c r="J19" s="12">
        <v>0</v>
      </c>
      <c r="K19" s="19"/>
      <c r="L19" s="12">
        <f>Data[[#This Row],[Replacement Cost]]*Data[[#This Row],[Quantity]]/2</f>
        <v>4.5</v>
      </c>
      <c r="M19" s="12">
        <v>9</v>
      </c>
      <c r="N19" s="12">
        <f>Data[[#This Row],[Quantity]]*Data[[#This Row],[Replacement Cost]]</f>
        <v>9</v>
      </c>
    </row>
    <row r="20" spans="2:14" ht="30" hidden="1" customHeight="1" x14ac:dyDescent="0.25">
      <c r="B20" s="20">
        <v>1</v>
      </c>
      <c r="C20"/>
      <c r="D20" t="s">
        <v>162</v>
      </c>
      <c r="E20" t="s">
        <v>11</v>
      </c>
      <c r="F20" t="s">
        <v>5</v>
      </c>
      <c r="G20" t="s">
        <v>17</v>
      </c>
      <c r="H20" t="s">
        <v>48</v>
      </c>
      <c r="I20" s="23" t="s">
        <v>370</v>
      </c>
      <c r="J20" s="12">
        <v>0</v>
      </c>
      <c r="K20" s="19"/>
      <c r="L20" s="12">
        <f>Data[[#This Row],[Replacement Cost]]*Data[[#This Row],[Quantity]]/2</f>
        <v>4.5</v>
      </c>
      <c r="M20" s="12">
        <v>9</v>
      </c>
      <c r="N20" s="12">
        <f>Data[[#This Row],[Quantity]]*Data[[#This Row],[Replacement Cost]]</f>
        <v>9</v>
      </c>
    </row>
    <row r="21" spans="2:14" ht="30" hidden="1" customHeight="1" x14ac:dyDescent="0.25">
      <c r="B21" s="20">
        <v>1</v>
      </c>
      <c r="C21"/>
      <c r="D21" t="s">
        <v>163</v>
      </c>
      <c r="E21" t="s">
        <v>11</v>
      </c>
      <c r="F21" t="s">
        <v>5</v>
      </c>
      <c r="G21" t="s">
        <v>17</v>
      </c>
      <c r="H21" t="s">
        <v>48</v>
      </c>
      <c r="I21" s="23" t="s">
        <v>371</v>
      </c>
      <c r="J21" s="12">
        <v>0</v>
      </c>
      <c r="K21" s="19"/>
      <c r="L21" s="12">
        <f>Data[[#This Row],[Replacement Cost]]*Data[[#This Row],[Quantity]]/2</f>
        <v>4.5</v>
      </c>
      <c r="M21" s="12">
        <v>9</v>
      </c>
      <c r="N21" s="12">
        <f>Data[[#This Row],[Quantity]]*Data[[#This Row],[Replacement Cost]]</f>
        <v>9</v>
      </c>
    </row>
    <row r="22" spans="2:14" ht="30" hidden="1" customHeight="1" x14ac:dyDescent="0.25">
      <c r="B22" s="20">
        <v>1</v>
      </c>
      <c r="C22"/>
      <c r="D22" t="s">
        <v>169</v>
      </c>
      <c r="E22" t="s">
        <v>11</v>
      </c>
      <c r="F22" t="s">
        <v>6</v>
      </c>
      <c r="G22" t="s">
        <v>17</v>
      </c>
      <c r="H22" t="s">
        <v>48</v>
      </c>
      <c r="I22" s="23" t="s">
        <v>378</v>
      </c>
      <c r="J22" s="12">
        <v>0</v>
      </c>
      <c r="K22" s="19"/>
      <c r="L22" s="12">
        <f>Data[[#This Row],[Replacement Cost]]*Data[[#This Row],[Quantity]]/2</f>
        <v>4.5</v>
      </c>
      <c r="M22" s="12">
        <v>9</v>
      </c>
      <c r="N22" s="12">
        <f>Data[[#This Row],[Quantity]]*Data[[#This Row],[Replacement Cost]]</f>
        <v>9</v>
      </c>
    </row>
    <row r="23" spans="2:14" ht="30" hidden="1" customHeight="1" x14ac:dyDescent="0.25">
      <c r="B23" s="20">
        <v>1</v>
      </c>
      <c r="C23"/>
      <c r="D23" t="s">
        <v>176</v>
      </c>
      <c r="E23" t="s">
        <v>11</v>
      </c>
      <c r="F23" t="s">
        <v>6</v>
      </c>
      <c r="G23" t="s">
        <v>17</v>
      </c>
      <c r="H23" t="s">
        <v>48</v>
      </c>
      <c r="I23" s="22" t="s">
        <v>386</v>
      </c>
      <c r="J23" s="12">
        <v>0</v>
      </c>
      <c r="K23" s="19"/>
      <c r="L23" s="12">
        <f>Data[[#This Row],[Replacement Cost]]*Data[[#This Row],[Quantity]]/2</f>
        <v>4.5</v>
      </c>
      <c r="M23" s="12">
        <v>9</v>
      </c>
      <c r="N23" s="12">
        <f>Data[[#This Row],[Quantity]]*Data[[#This Row],[Replacement Cost]]</f>
        <v>9</v>
      </c>
    </row>
    <row r="24" spans="2:14" ht="30" hidden="1" customHeight="1" x14ac:dyDescent="0.25">
      <c r="B24" s="20">
        <v>1</v>
      </c>
      <c r="C24"/>
      <c r="D24" t="s">
        <v>281</v>
      </c>
      <c r="E24" t="s">
        <v>11</v>
      </c>
      <c r="F24" t="s">
        <v>5</v>
      </c>
      <c r="G24" t="s">
        <v>17</v>
      </c>
      <c r="H24" t="s">
        <v>35</v>
      </c>
      <c r="I24" s="23" t="s">
        <v>282</v>
      </c>
      <c r="J24" s="12">
        <v>0</v>
      </c>
      <c r="K24" s="19"/>
      <c r="L24" s="12">
        <f>Data[[#This Row],[Replacement Cost]]*Data[[#This Row],[Quantity]]/2</f>
        <v>5</v>
      </c>
      <c r="M24" s="12">
        <v>10</v>
      </c>
      <c r="N24" s="12">
        <f>Data[[#This Row],[Quantity]]*Data[[#This Row],[Replacement Cost]]</f>
        <v>10</v>
      </c>
    </row>
    <row r="25" spans="2:14" ht="30" hidden="1" customHeight="1" x14ac:dyDescent="0.25">
      <c r="B25" s="20">
        <v>1</v>
      </c>
      <c r="C25"/>
      <c r="D25" t="s">
        <v>76</v>
      </c>
      <c r="E25" t="s">
        <v>11</v>
      </c>
      <c r="F25" t="s">
        <v>5</v>
      </c>
      <c r="G25" t="s">
        <v>17</v>
      </c>
      <c r="H25" t="s">
        <v>55</v>
      </c>
      <c r="I25" s="22"/>
      <c r="J25" s="12">
        <v>0</v>
      </c>
      <c r="K25" s="19"/>
      <c r="L25" s="12">
        <f>Data[[#This Row],[Replacement Cost]]*Data[[#This Row],[Quantity]]/2</f>
        <v>5</v>
      </c>
      <c r="M25" s="12">
        <v>10</v>
      </c>
      <c r="N25" s="12">
        <f>Data[[#This Row],[Quantity]]*Data[[#This Row],[Replacement Cost]]</f>
        <v>10</v>
      </c>
    </row>
    <row r="26" spans="2:14" ht="30" hidden="1" customHeight="1" x14ac:dyDescent="0.25">
      <c r="B26" s="20">
        <v>1</v>
      </c>
      <c r="C26"/>
      <c r="D26" t="s">
        <v>90</v>
      </c>
      <c r="E26" t="s">
        <v>11</v>
      </c>
      <c r="F26" t="s">
        <v>5</v>
      </c>
      <c r="G26" t="s">
        <v>17</v>
      </c>
      <c r="H26" t="s">
        <v>31</v>
      </c>
      <c r="I26" s="23" t="s">
        <v>299</v>
      </c>
      <c r="J26" s="12">
        <v>0</v>
      </c>
      <c r="K26" s="19"/>
      <c r="L26" s="12">
        <f>Data[[#This Row],[Replacement Cost]]*Data[[#This Row],[Quantity]]/2</f>
        <v>5.25</v>
      </c>
      <c r="M26" s="12">
        <v>10.5</v>
      </c>
      <c r="N26" s="12">
        <f>Data[[#This Row],[Quantity]]*Data[[#This Row],[Replacement Cost]]</f>
        <v>10.5</v>
      </c>
    </row>
    <row r="27" spans="2:14" ht="30" hidden="1" customHeight="1" x14ac:dyDescent="0.25">
      <c r="B27" s="20">
        <v>1</v>
      </c>
      <c r="C27"/>
      <c r="D27" t="s">
        <v>164</v>
      </c>
      <c r="E27" t="s">
        <v>11</v>
      </c>
      <c r="F27" t="s">
        <v>6</v>
      </c>
      <c r="G27" t="s">
        <v>17</v>
      </c>
      <c r="H27" t="s">
        <v>55</v>
      </c>
      <c r="I27" s="23" t="s">
        <v>372</v>
      </c>
      <c r="J27" s="12">
        <v>0</v>
      </c>
      <c r="K27" s="19"/>
      <c r="L27" s="12">
        <f>Data[[#This Row],[Replacement Cost]]*Data[[#This Row],[Quantity]]/2</f>
        <v>6</v>
      </c>
      <c r="M27" s="12">
        <v>12</v>
      </c>
      <c r="N27" s="12">
        <f>Data[[#This Row],[Quantity]]*Data[[#This Row],[Replacement Cost]]</f>
        <v>12</v>
      </c>
    </row>
    <row r="28" spans="2:14" ht="30" hidden="1" customHeight="1" x14ac:dyDescent="0.25">
      <c r="B28" s="20">
        <v>9</v>
      </c>
      <c r="C28"/>
      <c r="D28" t="s">
        <v>140</v>
      </c>
      <c r="E28" t="s">
        <v>11</v>
      </c>
      <c r="F28" t="s">
        <v>5</v>
      </c>
      <c r="G28" t="s">
        <v>16</v>
      </c>
      <c r="H28" t="s">
        <v>31</v>
      </c>
      <c r="I28" s="25" t="s">
        <v>342</v>
      </c>
      <c r="J28" s="12">
        <v>0</v>
      </c>
      <c r="K28" s="19"/>
      <c r="L28" s="12">
        <f>Data[[#This Row],[Replacement Cost]]*Data[[#This Row],[Quantity]]/2</f>
        <v>7.2</v>
      </c>
      <c r="M28" s="12">
        <v>1.6</v>
      </c>
      <c r="N28" s="12">
        <f>Data[[#This Row],[Quantity]]*Data[[#This Row],[Replacement Cost]]</f>
        <v>14.4</v>
      </c>
    </row>
    <row r="29" spans="2:14" ht="30" hidden="1" customHeight="1" x14ac:dyDescent="0.25">
      <c r="B29" s="20">
        <v>1</v>
      </c>
      <c r="C29"/>
      <c r="D29" t="s">
        <v>165</v>
      </c>
      <c r="E29" t="s">
        <v>11</v>
      </c>
      <c r="F29" t="s">
        <v>5</v>
      </c>
      <c r="G29" t="s">
        <v>17</v>
      </c>
      <c r="H29" t="s">
        <v>692</v>
      </c>
      <c r="I29" s="23" t="s">
        <v>373</v>
      </c>
      <c r="J29" s="12">
        <v>0</v>
      </c>
      <c r="K29" s="19"/>
      <c r="L29" s="12">
        <f>Data[[#This Row],[Replacement Cost]]*Data[[#This Row],[Quantity]]/2</f>
        <v>7.5</v>
      </c>
      <c r="M29" s="12">
        <v>15</v>
      </c>
      <c r="N29" s="12">
        <f>Data[[#This Row],[Quantity]]*Data[[#This Row],[Replacement Cost]]</f>
        <v>15</v>
      </c>
    </row>
    <row r="30" spans="2:14" ht="30" hidden="1" customHeight="1" x14ac:dyDescent="0.25">
      <c r="B30" s="20">
        <v>1</v>
      </c>
      <c r="C30"/>
      <c r="D30" t="s">
        <v>170</v>
      </c>
      <c r="E30" t="s">
        <v>11</v>
      </c>
      <c r="F30" t="s">
        <v>6</v>
      </c>
      <c r="G30" t="s">
        <v>17</v>
      </c>
      <c r="H30" t="s">
        <v>55</v>
      </c>
      <c r="I30" s="23" t="s">
        <v>379</v>
      </c>
      <c r="J30" s="12">
        <v>0</v>
      </c>
      <c r="K30" s="19"/>
      <c r="L30" s="12">
        <f>Data[[#This Row],[Replacement Cost]]*Data[[#This Row],[Quantity]]/2</f>
        <v>7.5</v>
      </c>
      <c r="M30" s="12">
        <v>15</v>
      </c>
      <c r="N30" s="12">
        <f>Data[[#This Row],[Quantity]]*Data[[#This Row],[Replacement Cost]]</f>
        <v>15</v>
      </c>
    </row>
    <row r="31" spans="2:14" ht="30" hidden="1" customHeight="1" x14ac:dyDescent="0.25">
      <c r="B31" s="20">
        <v>1</v>
      </c>
      <c r="C31"/>
      <c r="D31" t="s">
        <v>171</v>
      </c>
      <c r="E31" t="s">
        <v>11</v>
      </c>
      <c r="F31" t="s">
        <v>5</v>
      </c>
      <c r="G31" t="s">
        <v>18</v>
      </c>
      <c r="H31" t="s">
        <v>48</v>
      </c>
      <c r="I31" s="23" t="s">
        <v>380</v>
      </c>
      <c r="J31" s="12">
        <v>0</v>
      </c>
      <c r="K31" s="19"/>
      <c r="L31" s="12">
        <f>Data[[#This Row],[Replacement Cost]]*Data[[#This Row],[Quantity]]/2</f>
        <v>7.5</v>
      </c>
      <c r="M31" s="12">
        <v>15</v>
      </c>
      <c r="N31" s="12">
        <f>Data[[#This Row],[Quantity]]*Data[[#This Row],[Replacement Cost]]</f>
        <v>15</v>
      </c>
    </row>
    <row r="32" spans="2:14" ht="30" hidden="1" customHeight="1" x14ac:dyDescent="0.25">
      <c r="B32" s="20">
        <v>1</v>
      </c>
      <c r="C32"/>
      <c r="D32" t="s">
        <v>136</v>
      </c>
      <c r="E32" t="s">
        <v>11</v>
      </c>
      <c r="F32" t="s">
        <v>5</v>
      </c>
      <c r="G32" t="s">
        <v>17</v>
      </c>
      <c r="H32" t="s">
        <v>692</v>
      </c>
      <c r="I32" s="25" t="s">
        <v>333</v>
      </c>
      <c r="J32" s="28">
        <v>0</v>
      </c>
      <c r="K32" s="19"/>
      <c r="L32" s="12">
        <f>Data[[#This Row],[Replacement Cost]]*Data[[#This Row],[Quantity]]/2</f>
        <v>8</v>
      </c>
      <c r="M32" s="12">
        <v>16</v>
      </c>
      <c r="N32" s="12">
        <f>Data[[#This Row],[Quantity]]*Data[[#This Row],[Replacement Cost]]</f>
        <v>16</v>
      </c>
    </row>
    <row r="33" spans="2:14" ht="30" hidden="1" customHeight="1" x14ac:dyDescent="0.25">
      <c r="B33" s="20">
        <v>1</v>
      </c>
      <c r="C33"/>
      <c r="D33" t="s">
        <v>175</v>
      </c>
      <c r="E33" t="s">
        <v>11</v>
      </c>
      <c r="F33" t="s">
        <v>6</v>
      </c>
      <c r="G33" t="s">
        <v>17</v>
      </c>
      <c r="H33" t="s">
        <v>48</v>
      </c>
      <c r="I33" s="23" t="s">
        <v>384</v>
      </c>
      <c r="J33" s="12">
        <v>0</v>
      </c>
      <c r="K33" s="19"/>
      <c r="L33" s="12">
        <f>Data[[#This Row],[Replacement Cost]]*Data[[#This Row],[Quantity]]/2</f>
        <v>8</v>
      </c>
      <c r="M33" s="12">
        <v>16</v>
      </c>
      <c r="N33" s="12">
        <f>Data[[#This Row],[Quantity]]*Data[[#This Row],[Replacement Cost]]</f>
        <v>16</v>
      </c>
    </row>
    <row r="34" spans="2:14" ht="30" hidden="1" customHeight="1" x14ac:dyDescent="0.25">
      <c r="B34" s="20">
        <v>1</v>
      </c>
      <c r="C34"/>
      <c r="D34" t="s">
        <v>167</v>
      </c>
      <c r="E34" t="s">
        <v>11</v>
      </c>
      <c r="F34" t="s">
        <v>5</v>
      </c>
      <c r="G34" t="s">
        <v>17</v>
      </c>
      <c r="H34" t="s">
        <v>48</v>
      </c>
      <c r="I34" s="23" t="s">
        <v>376</v>
      </c>
      <c r="J34" s="12">
        <v>0</v>
      </c>
      <c r="K34" s="19"/>
      <c r="L34" s="12">
        <f>Data[[#This Row],[Replacement Cost]]*Data[[#This Row],[Quantity]]/2</f>
        <v>8.25</v>
      </c>
      <c r="M34" s="12">
        <v>16.5</v>
      </c>
      <c r="N34" s="12">
        <f>Data[[#This Row],[Quantity]]*Data[[#This Row],[Replacement Cost]]</f>
        <v>16.5</v>
      </c>
    </row>
    <row r="35" spans="2:14" ht="30" hidden="1" customHeight="1" x14ac:dyDescent="0.25">
      <c r="B35" s="20">
        <v>2</v>
      </c>
      <c r="C35"/>
      <c r="D35" t="s">
        <v>550</v>
      </c>
      <c r="E35" t="s">
        <v>11</v>
      </c>
      <c r="F35" t="s">
        <v>7</v>
      </c>
      <c r="G35" t="s">
        <v>18</v>
      </c>
      <c r="H35" t="s">
        <v>35</v>
      </c>
      <c r="I35" s="29" t="s">
        <v>551</v>
      </c>
      <c r="J35" s="12">
        <v>0</v>
      </c>
      <c r="K35" s="19"/>
      <c r="L35" s="12">
        <f>Data[[#This Row],[Replacement Cost]]*Data[[#This Row],[Quantity]]/2</f>
        <v>8.5</v>
      </c>
      <c r="M35" s="12">
        <v>8.5</v>
      </c>
      <c r="N35" s="12">
        <f>Data[[#This Row],[Quantity]]*Data[[#This Row],[Replacement Cost]]</f>
        <v>17</v>
      </c>
    </row>
    <row r="36" spans="2:14" ht="30" hidden="1" customHeight="1" x14ac:dyDescent="0.25">
      <c r="B36" s="20">
        <v>1</v>
      </c>
      <c r="C36"/>
      <c r="D36" t="s">
        <v>363</v>
      </c>
      <c r="E36" t="s">
        <v>11</v>
      </c>
      <c r="F36" t="s">
        <v>5</v>
      </c>
      <c r="G36" t="s">
        <v>18</v>
      </c>
      <c r="H36" t="s">
        <v>31</v>
      </c>
      <c r="I36" s="23" t="s">
        <v>362</v>
      </c>
      <c r="J36" s="12">
        <v>0</v>
      </c>
      <c r="K36" s="19"/>
      <c r="L36" s="12">
        <f>Data[[#This Row],[Replacement Cost]]*Data[[#This Row],[Quantity]]/2</f>
        <v>8.5</v>
      </c>
      <c r="M36" s="12">
        <v>17</v>
      </c>
      <c r="N36" s="12">
        <f>Data[[#This Row],[Quantity]]*Data[[#This Row],[Replacement Cost]]</f>
        <v>17</v>
      </c>
    </row>
    <row r="37" spans="2:14" ht="30" hidden="1" customHeight="1" x14ac:dyDescent="0.25">
      <c r="B37" s="20">
        <v>1</v>
      </c>
      <c r="C37" t="s">
        <v>74</v>
      </c>
      <c r="D37" t="s">
        <v>168</v>
      </c>
      <c r="E37" t="s">
        <v>11</v>
      </c>
      <c r="F37" t="s">
        <v>6</v>
      </c>
      <c r="G37" t="s">
        <v>17</v>
      </c>
      <c r="H37" t="s">
        <v>55</v>
      </c>
      <c r="I37" s="23" t="s">
        <v>377</v>
      </c>
      <c r="J37" s="12">
        <v>0</v>
      </c>
      <c r="K37" s="19"/>
      <c r="L37" s="12">
        <f>Data[[#This Row],[Replacement Cost]]*Data[[#This Row],[Quantity]]/2</f>
        <v>8.5</v>
      </c>
      <c r="M37" s="12">
        <v>17</v>
      </c>
      <c r="N37" s="12">
        <f>Data[[#This Row],[Quantity]]*Data[[#This Row],[Replacement Cost]]</f>
        <v>17</v>
      </c>
    </row>
    <row r="38" spans="2:14" ht="30" hidden="1" customHeight="1" x14ac:dyDescent="0.25">
      <c r="B38" s="20">
        <v>30</v>
      </c>
      <c r="C38" t="s">
        <v>71</v>
      </c>
      <c r="D38" t="s">
        <v>72</v>
      </c>
      <c r="E38" t="s">
        <v>11</v>
      </c>
      <c r="F38" t="s">
        <v>5</v>
      </c>
      <c r="G38" t="s">
        <v>16</v>
      </c>
      <c r="H38" t="s">
        <v>48</v>
      </c>
      <c r="I38" s="22" t="s">
        <v>267</v>
      </c>
      <c r="J38" s="12">
        <v>0</v>
      </c>
      <c r="K38" s="19"/>
      <c r="L38" s="12">
        <f>Data[[#This Row],[Replacement Cost]]*Data[[#This Row],[Quantity]]/2</f>
        <v>8.6999999999999993</v>
      </c>
      <c r="M38" s="12">
        <v>0.57999999999999996</v>
      </c>
      <c r="N38" s="12">
        <f>Data[[#This Row],[Quantity]]*Data[[#This Row],[Replacement Cost]]</f>
        <v>17.399999999999999</v>
      </c>
    </row>
    <row r="39" spans="2:14" ht="30" hidden="1" customHeight="1" x14ac:dyDescent="0.25">
      <c r="B39" s="20">
        <v>8</v>
      </c>
      <c r="C39" t="s">
        <v>124</v>
      </c>
      <c r="D39" t="s">
        <v>222</v>
      </c>
      <c r="E39" t="s">
        <v>11</v>
      </c>
      <c r="F39" t="s">
        <v>5</v>
      </c>
      <c r="G39" t="s">
        <v>16</v>
      </c>
      <c r="H39" t="s">
        <v>39</v>
      </c>
      <c r="I39" s="23" t="s">
        <v>320</v>
      </c>
      <c r="J39" s="12">
        <v>0</v>
      </c>
      <c r="K39" s="19"/>
      <c r="L39" s="12">
        <f>Data[[#This Row],[Replacement Cost]]*Data[[#This Row],[Quantity]]/2</f>
        <v>10</v>
      </c>
      <c r="M39" s="12">
        <v>2.5</v>
      </c>
      <c r="N39" s="12">
        <f>Data[[#This Row],[Quantity]]*Data[[#This Row],[Replacement Cost]]</f>
        <v>20</v>
      </c>
    </row>
    <row r="40" spans="2:14" ht="30" hidden="1" customHeight="1" x14ac:dyDescent="0.25">
      <c r="B40" s="20">
        <v>5</v>
      </c>
      <c r="C40" t="s">
        <v>112</v>
      </c>
      <c r="D40" t="s">
        <v>113</v>
      </c>
      <c r="E40" t="s">
        <v>11</v>
      </c>
      <c r="F40" t="s">
        <v>6</v>
      </c>
      <c r="G40" t="s">
        <v>18</v>
      </c>
      <c r="H40" t="s">
        <v>35</v>
      </c>
      <c r="I40" s="23" t="s">
        <v>315</v>
      </c>
      <c r="J40" s="12">
        <v>0</v>
      </c>
      <c r="K40" s="19"/>
      <c r="L40" s="12">
        <f>Data[[#This Row],[Replacement Cost]]*Data[[#This Row],[Quantity]]/2</f>
        <v>10</v>
      </c>
      <c r="M40" s="12">
        <v>4</v>
      </c>
      <c r="N40" s="12">
        <f>Data[[#This Row],[Quantity]]*Data[[#This Row],[Replacement Cost]]</f>
        <v>20</v>
      </c>
    </row>
    <row r="41" spans="2:14" ht="30" hidden="1" customHeight="1" x14ac:dyDescent="0.25">
      <c r="B41" s="20">
        <v>1</v>
      </c>
      <c r="C41" t="s">
        <v>292</v>
      </c>
      <c r="D41" t="s">
        <v>290</v>
      </c>
      <c r="E41" t="s">
        <v>11</v>
      </c>
      <c r="F41" t="s">
        <v>5</v>
      </c>
      <c r="G41" t="s">
        <v>17</v>
      </c>
      <c r="H41" t="s">
        <v>35</v>
      </c>
      <c r="I41" s="23" t="s">
        <v>291</v>
      </c>
      <c r="J41" s="12">
        <v>0</v>
      </c>
      <c r="K41" s="19"/>
      <c r="L41" s="12">
        <f>Data[[#This Row],[Replacement Cost]]*Data[[#This Row],[Quantity]]/2</f>
        <v>10</v>
      </c>
      <c r="M41" s="12">
        <v>20</v>
      </c>
      <c r="N41" s="12">
        <f>Data[[#This Row],[Quantity]]*Data[[#This Row],[Replacement Cost]]</f>
        <v>20</v>
      </c>
    </row>
    <row r="42" spans="2:14" ht="30" hidden="1" customHeight="1" x14ac:dyDescent="0.25">
      <c r="B42" s="20">
        <v>1</v>
      </c>
      <c r="C42"/>
      <c r="D42" t="s">
        <v>87</v>
      </c>
      <c r="E42" t="s">
        <v>11</v>
      </c>
      <c r="F42" t="s">
        <v>6</v>
      </c>
      <c r="G42" t="s">
        <v>17</v>
      </c>
      <c r="H42" t="s">
        <v>35</v>
      </c>
      <c r="I42" s="22"/>
      <c r="J42" s="12">
        <v>0</v>
      </c>
      <c r="K42" s="19"/>
      <c r="L42" s="12">
        <f>Data[[#This Row],[Replacement Cost]]*Data[[#This Row],[Quantity]]/2</f>
        <v>10</v>
      </c>
      <c r="M42" s="12">
        <v>20</v>
      </c>
      <c r="N42" s="12">
        <f>Data[[#This Row],[Quantity]]*Data[[#This Row],[Replacement Cost]]</f>
        <v>20</v>
      </c>
    </row>
    <row r="43" spans="2:14" ht="30" hidden="1" customHeight="1" x14ac:dyDescent="0.25">
      <c r="B43" s="20">
        <v>3</v>
      </c>
      <c r="C43"/>
      <c r="D43" t="s">
        <v>73</v>
      </c>
      <c r="E43" t="s">
        <v>11</v>
      </c>
      <c r="F43" t="s">
        <v>6</v>
      </c>
      <c r="G43" t="s">
        <v>18</v>
      </c>
      <c r="H43" t="s">
        <v>35</v>
      </c>
      <c r="I43" s="23" t="s">
        <v>279</v>
      </c>
      <c r="J43" s="12">
        <v>0</v>
      </c>
      <c r="K43" s="19"/>
      <c r="L43" s="12">
        <f>Data[[#This Row],[Replacement Cost]]*Data[[#This Row],[Quantity]]/2</f>
        <v>10.274999999999999</v>
      </c>
      <c r="M43" s="12">
        <v>6.85</v>
      </c>
      <c r="N43" s="12">
        <f>Data[[#This Row],[Quantity]]*Data[[#This Row],[Replacement Cost]]</f>
        <v>20.549999999999997</v>
      </c>
    </row>
    <row r="44" spans="2:14" ht="30" hidden="1" customHeight="1" x14ac:dyDescent="0.25">
      <c r="B44" s="20">
        <v>10</v>
      </c>
      <c r="C44" t="s">
        <v>71</v>
      </c>
      <c r="D44" t="s">
        <v>69</v>
      </c>
      <c r="E44" t="s">
        <v>11</v>
      </c>
      <c r="F44" t="s">
        <v>5</v>
      </c>
      <c r="G44" t="s">
        <v>16</v>
      </c>
      <c r="H44" t="s">
        <v>48</v>
      </c>
      <c r="I44" s="22" t="s">
        <v>265</v>
      </c>
      <c r="J44" s="12">
        <v>0</v>
      </c>
      <c r="K44" s="19"/>
      <c r="L44" s="12">
        <f>Data[[#This Row],[Replacement Cost]]*Data[[#This Row],[Quantity]]/2</f>
        <v>10.5</v>
      </c>
      <c r="M44" s="12">
        <v>2.1</v>
      </c>
      <c r="N44" s="12">
        <f>Data[[#This Row],[Quantity]]*Data[[#This Row],[Replacement Cost]]</f>
        <v>21</v>
      </c>
    </row>
    <row r="45" spans="2:14" ht="30" hidden="1" customHeight="1" x14ac:dyDescent="0.25">
      <c r="B45" s="20">
        <v>10</v>
      </c>
      <c r="C45"/>
      <c r="D45" t="s">
        <v>161</v>
      </c>
      <c r="E45" t="s">
        <v>11</v>
      </c>
      <c r="F45" t="s">
        <v>6</v>
      </c>
      <c r="G45" t="s">
        <v>17</v>
      </c>
      <c r="H45" t="s">
        <v>55</v>
      </c>
      <c r="I45" s="23" t="s">
        <v>369</v>
      </c>
      <c r="J45" s="12">
        <v>0</v>
      </c>
      <c r="K45" s="19"/>
      <c r="L45" s="12">
        <f>Data[[#This Row],[Replacement Cost]]*Data[[#This Row],[Quantity]]/2</f>
        <v>17.5</v>
      </c>
      <c r="M45" s="12">
        <v>3.5</v>
      </c>
      <c r="N45" s="12">
        <f>Data[[#This Row],[Quantity]]*Data[[#This Row],[Replacement Cost]]</f>
        <v>35</v>
      </c>
    </row>
    <row r="46" spans="2:14" ht="30" hidden="1" customHeight="1" x14ac:dyDescent="0.25">
      <c r="B46" s="20">
        <v>1</v>
      </c>
      <c r="C46"/>
      <c r="D46" t="s">
        <v>86</v>
      </c>
      <c r="E46" t="s">
        <v>11</v>
      </c>
      <c r="F46" t="s">
        <v>6</v>
      </c>
      <c r="G46" t="s">
        <v>20</v>
      </c>
      <c r="H46" t="s">
        <v>35</v>
      </c>
      <c r="I46" s="23" t="s">
        <v>294</v>
      </c>
      <c r="J46" s="12">
        <v>0</v>
      </c>
      <c r="K46" s="19"/>
      <c r="L46" s="12">
        <f>Data[[#This Row],[Replacement Cost]]*Data[[#This Row],[Quantity]]/2</f>
        <v>11.5</v>
      </c>
      <c r="M46" s="12">
        <v>23</v>
      </c>
      <c r="N46" s="12">
        <f>Data[[#This Row],[Quantity]]*Data[[#This Row],[Replacement Cost]]</f>
        <v>23</v>
      </c>
    </row>
    <row r="47" spans="2:14" ht="30" hidden="1" customHeight="1" x14ac:dyDescent="0.25">
      <c r="B47" s="20">
        <v>1</v>
      </c>
      <c r="C47"/>
      <c r="D47" t="s">
        <v>99</v>
      </c>
      <c r="E47" t="s">
        <v>11</v>
      </c>
      <c r="F47" t="s">
        <v>6</v>
      </c>
      <c r="G47" t="s">
        <v>18</v>
      </c>
      <c r="H47" t="s">
        <v>35</v>
      </c>
      <c r="I47" s="23" t="s">
        <v>307</v>
      </c>
      <c r="J47" s="12">
        <v>0</v>
      </c>
      <c r="K47" s="19"/>
      <c r="L47" s="12">
        <f>Data[[#This Row],[Replacement Cost]]*Data[[#This Row],[Quantity]]/2</f>
        <v>11.5</v>
      </c>
      <c r="M47" s="12">
        <v>23</v>
      </c>
      <c r="N47" s="12">
        <f>Data[[#This Row],[Quantity]]*Data[[#This Row],[Replacement Cost]]</f>
        <v>23</v>
      </c>
    </row>
    <row r="48" spans="2:14" ht="30" hidden="1" customHeight="1" x14ac:dyDescent="0.25">
      <c r="B48" s="20">
        <v>1</v>
      </c>
      <c r="C48"/>
      <c r="D48" t="s">
        <v>150</v>
      </c>
      <c r="E48" t="s">
        <v>11</v>
      </c>
      <c r="F48" t="s">
        <v>6</v>
      </c>
      <c r="G48" t="s">
        <v>17</v>
      </c>
      <c r="H48" t="s">
        <v>692</v>
      </c>
      <c r="I48" s="23" t="s">
        <v>352</v>
      </c>
      <c r="J48" s="12">
        <v>0</v>
      </c>
      <c r="K48" s="19"/>
      <c r="L48" s="12">
        <f>Data[[#This Row],[Replacement Cost]]*Data[[#This Row],[Quantity]]/2</f>
        <v>11.5</v>
      </c>
      <c r="M48" s="12">
        <f>8+6.5+8.5</f>
        <v>23</v>
      </c>
      <c r="N48" s="12">
        <f>Data[[#This Row],[Quantity]]*Data[[#This Row],[Replacement Cost]]</f>
        <v>23</v>
      </c>
    </row>
    <row r="49" spans="2:14" ht="30" hidden="1" customHeight="1" x14ac:dyDescent="0.25">
      <c r="B49" s="20">
        <v>1</v>
      </c>
      <c r="C49" t="s">
        <v>374</v>
      </c>
      <c r="D49" t="s">
        <v>166</v>
      </c>
      <c r="E49" t="s">
        <v>11</v>
      </c>
      <c r="F49" t="s">
        <v>5</v>
      </c>
      <c r="G49" t="s">
        <v>17</v>
      </c>
      <c r="H49" t="s">
        <v>48</v>
      </c>
      <c r="I49" s="23" t="s">
        <v>375</v>
      </c>
      <c r="J49" s="12">
        <v>0</v>
      </c>
      <c r="K49" s="19"/>
      <c r="L49" s="12">
        <f>Data[[#This Row],[Replacement Cost]]*Data[[#This Row],[Quantity]]/2</f>
        <v>12</v>
      </c>
      <c r="M49" s="12">
        <v>24</v>
      </c>
      <c r="N49" s="12">
        <f>Data[[#This Row],[Quantity]]*Data[[#This Row],[Replacement Cost]]</f>
        <v>24</v>
      </c>
    </row>
    <row r="50" spans="2:14" ht="30" hidden="1" customHeight="1" x14ac:dyDescent="0.25">
      <c r="B50" s="20">
        <v>1</v>
      </c>
      <c r="C50"/>
      <c r="D50" t="s">
        <v>177</v>
      </c>
      <c r="E50" t="s">
        <v>11</v>
      </c>
      <c r="F50" t="s">
        <v>6</v>
      </c>
      <c r="G50" t="s">
        <v>17</v>
      </c>
      <c r="H50" t="s">
        <v>48</v>
      </c>
      <c r="I50" s="23" t="s">
        <v>385</v>
      </c>
      <c r="J50" s="12">
        <v>0</v>
      </c>
      <c r="K50" s="19"/>
      <c r="L50" s="12">
        <f>Data[[#This Row],[Replacement Cost]]*Data[[#This Row],[Quantity]]/2</f>
        <v>12</v>
      </c>
      <c r="M50" s="12">
        <v>24</v>
      </c>
      <c r="N50" s="12">
        <f>Data[[#This Row],[Quantity]]*Data[[#This Row],[Replacement Cost]]</f>
        <v>24</v>
      </c>
    </row>
    <row r="51" spans="2:14" ht="30" hidden="1" customHeight="1" x14ac:dyDescent="0.25">
      <c r="B51" s="20">
        <v>29</v>
      </c>
      <c r="C51" t="s">
        <v>132</v>
      </c>
      <c r="D51" t="s">
        <v>218</v>
      </c>
      <c r="E51" t="s">
        <v>11</v>
      </c>
      <c r="F51" t="s">
        <v>5</v>
      </c>
      <c r="G51" t="s">
        <v>16</v>
      </c>
      <c r="H51" t="s">
        <v>31</v>
      </c>
      <c r="I51" s="23" t="s">
        <v>324</v>
      </c>
      <c r="J51" s="12">
        <v>0</v>
      </c>
      <c r="K51" s="19"/>
      <c r="L51" s="12">
        <f>Data[[#This Row],[Replacement Cost]]*Data[[#This Row],[Quantity]]/2</f>
        <v>12.324999999999999</v>
      </c>
      <c r="M51" s="12">
        <v>0.85</v>
      </c>
      <c r="N51" s="12">
        <f>Data[[#This Row],[Quantity]]*Data[[#This Row],[Replacement Cost]]</f>
        <v>24.65</v>
      </c>
    </row>
    <row r="52" spans="2:14" ht="30" hidden="1" customHeight="1" x14ac:dyDescent="0.25">
      <c r="B52" s="20">
        <v>1</v>
      </c>
      <c r="C52" t="s">
        <v>223</v>
      </c>
      <c r="D52" t="s">
        <v>647</v>
      </c>
      <c r="E52" t="s">
        <v>11</v>
      </c>
      <c r="F52" t="s">
        <v>5</v>
      </c>
      <c r="G52" t="s">
        <v>18</v>
      </c>
      <c r="H52" t="s">
        <v>31</v>
      </c>
      <c r="I52" s="26" t="s">
        <v>646</v>
      </c>
      <c r="J52" s="12">
        <v>0</v>
      </c>
      <c r="K52" s="19"/>
      <c r="L52" s="12">
        <f>Data[[#This Row],[Replacement Cost]]*Data[[#This Row],[Quantity]]/2</f>
        <v>12.375</v>
      </c>
      <c r="M52" s="12">
        <v>24.75</v>
      </c>
      <c r="N52" s="12">
        <f>Data[[#This Row],[Quantity]]*Data[[#This Row],[Replacement Cost]]</f>
        <v>24.75</v>
      </c>
    </row>
    <row r="53" spans="2:14" ht="30" hidden="1" customHeight="1" x14ac:dyDescent="0.25">
      <c r="B53" s="20">
        <v>1</v>
      </c>
      <c r="C53" t="s">
        <v>74</v>
      </c>
      <c r="D53" t="s">
        <v>75</v>
      </c>
      <c r="E53" t="s">
        <v>11</v>
      </c>
      <c r="F53" t="s">
        <v>5</v>
      </c>
      <c r="G53" t="s">
        <v>18</v>
      </c>
      <c r="H53" t="s">
        <v>55</v>
      </c>
      <c r="I53" s="23" t="s">
        <v>280</v>
      </c>
      <c r="J53" s="12">
        <v>0</v>
      </c>
      <c r="K53" s="19"/>
      <c r="L53" s="12">
        <f>Data[[#This Row],[Replacement Cost]]*Data[[#This Row],[Quantity]]/2</f>
        <v>12.5</v>
      </c>
      <c r="M53" s="12">
        <v>25</v>
      </c>
      <c r="N53" s="12">
        <f>Data[[#This Row],[Quantity]]*Data[[#This Row],[Replacement Cost]]</f>
        <v>25</v>
      </c>
    </row>
    <row r="54" spans="2:14" ht="30" hidden="1" customHeight="1" x14ac:dyDescent="0.25">
      <c r="B54" s="20">
        <v>1</v>
      </c>
      <c r="C54" t="s">
        <v>98</v>
      </c>
      <c r="D54" t="s">
        <v>100</v>
      </c>
      <c r="E54" t="s">
        <v>11</v>
      </c>
      <c r="F54" t="s">
        <v>6</v>
      </c>
      <c r="G54" t="s">
        <v>33</v>
      </c>
      <c r="H54" t="s">
        <v>35</v>
      </c>
      <c r="I54" s="23" t="s">
        <v>306</v>
      </c>
      <c r="J54" s="12">
        <v>0</v>
      </c>
      <c r="K54" s="19"/>
      <c r="L54" s="12">
        <f>Data[[#This Row],[Replacement Cost]]*Data[[#This Row],[Quantity]]/2</f>
        <v>12.5</v>
      </c>
      <c r="M54" s="12">
        <v>25</v>
      </c>
      <c r="N54" s="12">
        <f>Data[[#This Row],[Quantity]]*Data[[#This Row],[Replacement Cost]]</f>
        <v>25</v>
      </c>
    </row>
    <row r="55" spans="2:14" ht="30" hidden="1" customHeight="1" x14ac:dyDescent="0.25">
      <c r="B55" s="20">
        <v>1</v>
      </c>
      <c r="C55"/>
      <c r="D55" t="s">
        <v>226</v>
      </c>
      <c r="E55" t="s">
        <v>11</v>
      </c>
      <c r="F55" t="s">
        <v>5</v>
      </c>
      <c r="G55" t="s">
        <v>16</v>
      </c>
      <c r="H55" t="s">
        <v>31</v>
      </c>
      <c r="I55" s="22"/>
      <c r="J55" s="12">
        <v>0</v>
      </c>
      <c r="K55" s="19"/>
      <c r="L55" s="12">
        <f>Data[[#This Row],[Replacement Cost]]*Data[[#This Row],[Quantity]]/2</f>
        <v>12.5</v>
      </c>
      <c r="M55" s="12">
        <v>25</v>
      </c>
      <c r="N55" s="12">
        <f>Data[[#This Row],[Quantity]]*Data[[#This Row],[Replacement Cost]]</f>
        <v>25</v>
      </c>
    </row>
    <row r="56" spans="2:14" ht="30" hidden="1" customHeight="1" x14ac:dyDescent="0.25">
      <c r="B56" s="20">
        <v>1</v>
      </c>
      <c r="C56" t="s">
        <v>223</v>
      </c>
      <c r="D56" t="s">
        <v>650</v>
      </c>
      <c r="E56" t="s">
        <v>11</v>
      </c>
      <c r="F56" t="s">
        <v>6</v>
      </c>
      <c r="G56" t="s">
        <v>18</v>
      </c>
      <c r="H56" t="s">
        <v>31</v>
      </c>
      <c r="I56" s="29" t="s">
        <v>649</v>
      </c>
      <c r="J56" s="12">
        <v>0</v>
      </c>
      <c r="K56" s="19"/>
      <c r="L56" s="12">
        <f>Data[[#This Row],[Replacement Cost]]*Data[[#This Row],[Quantity]]/2</f>
        <v>12.625</v>
      </c>
      <c r="M56" s="12">
        <v>25.25</v>
      </c>
      <c r="N56" s="12">
        <f>Data[[#This Row],[Quantity]]*Data[[#This Row],[Replacement Cost]]</f>
        <v>25.25</v>
      </c>
    </row>
    <row r="57" spans="2:14" ht="30" hidden="1" customHeight="1" x14ac:dyDescent="0.25">
      <c r="B57" s="20">
        <v>4</v>
      </c>
      <c r="C57" t="s">
        <v>103</v>
      </c>
      <c r="D57" t="s">
        <v>104</v>
      </c>
      <c r="E57" t="s">
        <v>11</v>
      </c>
      <c r="F57" t="s">
        <v>5</v>
      </c>
      <c r="G57" t="s">
        <v>16</v>
      </c>
      <c r="H57" t="s">
        <v>31</v>
      </c>
      <c r="I57" s="23" t="s">
        <v>308</v>
      </c>
      <c r="J57" s="12">
        <v>0</v>
      </c>
      <c r="K57" s="19"/>
      <c r="L57" s="12">
        <f>Data[[#This Row],[Replacement Cost]]*Data[[#This Row],[Quantity]]/2</f>
        <v>13</v>
      </c>
      <c r="M57" s="12">
        <v>6.5</v>
      </c>
      <c r="N57" s="12">
        <f>Data[[#This Row],[Quantity]]*Data[[#This Row],[Replacement Cost]]</f>
        <v>26</v>
      </c>
    </row>
    <row r="58" spans="2:14" ht="30" hidden="1" customHeight="1" x14ac:dyDescent="0.25">
      <c r="B58" s="20">
        <v>1</v>
      </c>
      <c r="C58" t="s">
        <v>648</v>
      </c>
      <c r="D58" t="s">
        <v>152</v>
      </c>
      <c r="E58" t="s">
        <v>11</v>
      </c>
      <c r="F58" t="s">
        <v>5</v>
      </c>
      <c r="G58" t="s">
        <v>16</v>
      </c>
      <c r="H58" t="s">
        <v>35</v>
      </c>
      <c r="I58" s="23" t="s">
        <v>356</v>
      </c>
      <c r="J58" s="12">
        <v>0</v>
      </c>
      <c r="K58" s="19">
        <v>44346</v>
      </c>
      <c r="L58" s="12">
        <f>Data[[#This Row],[Replacement Cost]]*Data[[#This Row],[Quantity]]/2</f>
        <v>13</v>
      </c>
      <c r="M58" s="12">
        <v>26</v>
      </c>
      <c r="N58" s="12">
        <f>Data[[#This Row],[Quantity]]*Data[[#This Row],[Replacement Cost]]</f>
        <v>26</v>
      </c>
    </row>
    <row r="59" spans="2:14" ht="30" hidden="1" customHeight="1" x14ac:dyDescent="0.25">
      <c r="B59" s="20">
        <v>1</v>
      </c>
      <c r="C59" t="s">
        <v>65</v>
      </c>
      <c r="D59" t="s">
        <v>66</v>
      </c>
      <c r="E59" t="s">
        <v>11</v>
      </c>
      <c r="F59" t="s">
        <v>6</v>
      </c>
      <c r="G59" t="s">
        <v>18</v>
      </c>
      <c r="H59" t="s">
        <v>31</v>
      </c>
      <c r="I59" s="22" t="s">
        <v>269</v>
      </c>
      <c r="J59" s="12">
        <v>0</v>
      </c>
      <c r="K59" s="19"/>
      <c r="L59" s="12">
        <f>Data[[#This Row],[Replacement Cost]]*Data[[#This Row],[Quantity]]/2</f>
        <v>13.5</v>
      </c>
      <c r="M59" s="12">
        <v>27</v>
      </c>
      <c r="N59" s="12">
        <f>Data[[#This Row],[Quantity]]*Data[[#This Row],[Replacement Cost]]</f>
        <v>27</v>
      </c>
    </row>
    <row r="60" spans="2:14" ht="30" hidden="1" customHeight="1" x14ac:dyDescent="0.25">
      <c r="B60" s="20">
        <v>1</v>
      </c>
      <c r="C60"/>
      <c r="D60" t="s">
        <v>80</v>
      </c>
      <c r="E60" t="s">
        <v>11</v>
      </c>
      <c r="F60" t="s">
        <v>6</v>
      </c>
      <c r="G60" t="s">
        <v>17</v>
      </c>
      <c r="H60" t="s">
        <v>31</v>
      </c>
      <c r="I60" s="23" t="s">
        <v>286</v>
      </c>
      <c r="J60" s="12">
        <v>0</v>
      </c>
      <c r="K60" s="19"/>
      <c r="L60" s="12">
        <f>Data[[#This Row],[Replacement Cost]]*Data[[#This Row],[Quantity]]/2</f>
        <v>13.5</v>
      </c>
      <c r="M60" s="12">
        <v>27</v>
      </c>
      <c r="N60" s="12">
        <f>Data[[#This Row],[Quantity]]*Data[[#This Row],[Replacement Cost]]</f>
        <v>27</v>
      </c>
    </row>
    <row r="61" spans="2:14" ht="30" hidden="1" customHeight="1" x14ac:dyDescent="0.25">
      <c r="B61" s="20">
        <v>1</v>
      </c>
      <c r="C61"/>
      <c r="D61" t="s">
        <v>278</v>
      </c>
      <c r="E61" t="s">
        <v>11</v>
      </c>
      <c r="F61" t="s">
        <v>5</v>
      </c>
      <c r="G61" t="s">
        <v>19</v>
      </c>
      <c r="H61" t="s">
        <v>35</v>
      </c>
      <c r="I61" s="22" t="s">
        <v>275</v>
      </c>
      <c r="J61" s="12">
        <v>0</v>
      </c>
      <c r="K61" s="19"/>
      <c r="L61" s="12">
        <f>Data[[#This Row],[Replacement Cost]]*Data[[#This Row],[Quantity]]/2</f>
        <v>5</v>
      </c>
      <c r="M61" s="12">
        <v>10</v>
      </c>
      <c r="N61" s="12">
        <f>Data[[#This Row],[Quantity]]*Data[[#This Row],[Replacement Cost]]</f>
        <v>10</v>
      </c>
    </row>
    <row r="62" spans="2:14" ht="30" hidden="1" customHeight="1" x14ac:dyDescent="0.25">
      <c r="B62" s="20">
        <v>1</v>
      </c>
      <c r="C62" t="s">
        <v>112</v>
      </c>
      <c r="D62" t="s">
        <v>316</v>
      </c>
      <c r="E62" t="s">
        <v>11</v>
      </c>
      <c r="F62" t="s">
        <v>5</v>
      </c>
      <c r="G62" t="s">
        <v>17</v>
      </c>
      <c r="H62" t="s">
        <v>123</v>
      </c>
      <c r="I62" s="24" t="s">
        <v>318</v>
      </c>
      <c r="J62" s="12">
        <v>0</v>
      </c>
      <c r="K62" s="19"/>
      <c r="L62" s="12">
        <f>Data[[#This Row],[Replacement Cost]]*Data[[#This Row],[Quantity]]/2</f>
        <v>14</v>
      </c>
      <c r="M62" s="12">
        <v>28</v>
      </c>
      <c r="N62" s="12">
        <f>Data[[#This Row],[Quantity]]*Data[[#This Row],[Replacement Cost]]</f>
        <v>28</v>
      </c>
    </row>
    <row r="63" spans="2:14" ht="30" hidden="1" customHeight="1" x14ac:dyDescent="0.25">
      <c r="B63" s="20">
        <v>1</v>
      </c>
      <c r="C63"/>
      <c r="D63" t="s">
        <v>158</v>
      </c>
      <c r="E63" t="s">
        <v>11</v>
      </c>
      <c r="F63" t="s">
        <v>6</v>
      </c>
      <c r="G63" t="s">
        <v>17</v>
      </c>
      <c r="H63" t="s">
        <v>48</v>
      </c>
      <c r="I63" s="23" t="s">
        <v>366</v>
      </c>
      <c r="J63" s="12">
        <v>0</v>
      </c>
      <c r="K63" s="19"/>
      <c r="L63" s="12">
        <f>Data[[#This Row],[Replacement Cost]]*Data[[#This Row],[Quantity]]/2</f>
        <v>14</v>
      </c>
      <c r="M63" s="12">
        <v>28</v>
      </c>
      <c r="N63" s="12">
        <f>Data[[#This Row],[Quantity]]*Data[[#This Row],[Replacement Cost]]</f>
        <v>28</v>
      </c>
    </row>
    <row r="64" spans="2:14" ht="30" hidden="1" customHeight="1" x14ac:dyDescent="0.25">
      <c r="B64" s="20">
        <v>6</v>
      </c>
      <c r="C64" t="s">
        <v>116</v>
      </c>
      <c r="D64" t="s">
        <v>117</v>
      </c>
      <c r="E64" t="s">
        <v>11</v>
      </c>
      <c r="F64" t="s">
        <v>5</v>
      </c>
      <c r="G64" t="s">
        <v>16</v>
      </c>
      <c r="H64" t="s">
        <v>39</v>
      </c>
      <c r="I64" s="23" t="s">
        <v>319</v>
      </c>
      <c r="J64" s="12">
        <v>0</v>
      </c>
      <c r="K64" s="19"/>
      <c r="L64" s="12">
        <f>Data[[#This Row],[Replacement Cost]]*Data[[#This Row],[Quantity]]/2</f>
        <v>14.25</v>
      </c>
      <c r="M64" s="12">
        <v>4.75</v>
      </c>
      <c r="N64" s="12">
        <f>Data[[#This Row],[Quantity]]*Data[[#This Row],[Replacement Cost]]</f>
        <v>28.5</v>
      </c>
    </row>
    <row r="65" spans="2:14" ht="30" hidden="1" customHeight="1" x14ac:dyDescent="0.25">
      <c r="B65" s="20">
        <v>4</v>
      </c>
      <c r="C65"/>
      <c r="D65" t="s">
        <v>235</v>
      </c>
      <c r="E65" t="s">
        <v>11</v>
      </c>
      <c r="F65" t="s">
        <v>6</v>
      </c>
      <c r="G65" t="s">
        <v>18</v>
      </c>
      <c r="H65" t="s">
        <v>48</v>
      </c>
      <c r="I65" s="22" t="s">
        <v>236</v>
      </c>
      <c r="J65" s="12">
        <v>0</v>
      </c>
      <c r="K65" s="19"/>
      <c r="L65" s="12">
        <f>Data[[#This Row],[Replacement Cost]]*Data[[#This Row],[Quantity]]/2</f>
        <v>30</v>
      </c>
      <c r="M65" s="12">
        <v>15</v>
      </c>
      <c r="N65" s="12">
        <f>Data[[#This Row],[Quantity]]*Data[[#This Row],[Replacement Cost]]</f>
        <v>60</v>
      </c>
    </row>
    <row r="66" spans="2:14" ht="30" hidden="1" customHeight="1" x14ac:dyDescent="0.25">
      <c r="B66" s="20">
        <v>2</v>
      </c>
      <c r="C66" t="s">
        <v>52</v>
      </c>
      <c r="D66" t="s">
        <v>809</v>
      </c>
      <c r="E66" t="s">
        <v>11</v>
      </c>
      <c r="F66" t="s">
        <v>6</v>
      </c>
      <c r="G66" t="s">
        <v>18</v>
      </c>
      <c r="H66" t="s">
        <v>48</v>
      </c>
      <c r="I66" s="22" t="s">
        <v>810</v>
      </c>
      <c r="J66" s="12">
        <v>0</v>
      </c>
      <c r="K66" s="19"/>
      <c r="L66" s="12">
        <f>Data[[#This Row],[Replacement Cost]]*Data[[#This Row],[Quantity]]/2</f>
        <v>15</v>
      </c>
      <c r="M66" s="12">
        <v>15</v>
      </c>
      <c r="N66" s="12">
        <f>Data[[#This Row],[Quantity]]*Data[[#This Row],[Replacement Cost]]</f>
        <v>30</v>
      </c>
    </row>
    <row r="67" spans="2:14" ht="30" hidden="1" customHeight="1" x14ac:dyDescent="0.25">
      <c r="B67" s="20">
        <v>8</v>
      </c>
      <c r="C67" t="s">
        <v>125</v>
      </c>
      <c r="D67" t="s">
        <v>126</v>
      </c>
      <c r="E67" t="s">
        <v>11</v>
      </c>
      <c r="F67" t="s">
        <v>6</v>
      </c>
      <c r="G67" t="s">
        <v>16</v>
      </c>
      <c r="H67" t="s">
        <v>39</v>
      </c>
      <c r="I67" s="23" t="s">
        <v>321</v>
      </c>
      <c r="J67" s="12">
        <v>0</v>
      </c>
      <c r="K67" s="19"/>
      <c r="L67" s="12">
        <f>Data[[#This Row],[Replacement Cost]]*Data[[#This Row],[Quantity]]/2</f>
        <v>16</v>
      </c>
      <c r="M67" s="12">
        <v>4</v>
      </c>
      <c r="N67" s="12">
        <f>Data[[#This Row],[Quantity]]*Data[[#This Row],[Replacement Cost]]</f>
        <v>32</v>
      </c>
    </row>
    <row r="68" spans="2:14" ht="30" hidden="1" customHeight="1" x14ac:dyDescent="0.25">
      <c r="B68" s="20">
        <v>1</v>
      </c>
      <c r="C68"/>
      <c r="D68" t="s">
        <v>151</v>
      </c>
      <c r="E68" t="s">
        <v>11</v>
      </c>
      <c r="F68" t="s">
        <v>6</v>
      </c>
      <c r="G68" t="s">
        <v>17</v>
      </c>
      <c r="H68" t="s">
        <v>692</v>
      </c>
      <c r="I68" s="23" t="s">
        <v>353</v>
      </c>
      <c r="J68" s="12">
        <v>0</v>
      </c>
      <c r="K68" s="19"/>
      <c r="L68" s="12">
        <f>Data[[#This Row],[Replacement Cost]]*Data[[#This Row],[Quantity]]/2</f>
        <v>16.5</v>
      </c>
      <c r="M68" s="12">
        <v>33</v>
      </c>
      <c r="N68" s="12">
        <f>Data[[#This Row],[Quantity]]*Data[[#This Row],[Replacement Cost]]</f>
        <v>33</v>
      </c>
    </row>
    <row r="69" spans="2:14" ht="30" hidden="1" customHeight="1" x14ac:dyDescent="0.25">
      <c r="B69" s="20">
        <v>1</v>
      </c>
      <c r="C69" t="s">
        <v>223</v>
      </c>
      <c r="D69" t="s">
        <v>631</v>
      </c>
      <c r="E69" t="s">
        <v>11</v>
      </c>
      <c r="F69" t="s">
        <v>7</v>
      </c>
      <c r="G69" t="s">
        <v>18</v>
      </c>
      <c r="H69" t="s">
        <v>31</v>
      </c>
      <c r="I69" s="29" t="s">
        <v>632</v>
      </c>
      <c r="J69" s="12">
        <v>0</v>
      </c>
      <c r="K69" s="19"/>
      <c r="L69" s="12">
        <f>Data[[#This Row],[Replacement Cost]]*Data[[#This Row],[Quantity]]/2</f>
        <v>16.5</v>
      </c>
      <c r="M69" s="12">
        <v>33</v>
      </c>
      <c r="N69" s="12">
        <f>Data[[#This Row],[Quantity]]*Data[[#This Row],[Replacement Cost]]</f>
        <v>33</v>
      </c>
    </row>
    <row r="70" spans="2:14" ht="15" hidden="1" x14ac:dyDescent="0.25">
      <c r="B70" s="20">
        <v>1</v>
      </c>
      <c r="C70"/>
      <c r="D70" t="s">
        <v>178</v>
      </c>
      <c r="E70" t="s">
        <v>11</v>
      </c>
      <c r="F70" t="s">
        <v>6</v>
      </c>
      <c r="G70" t="s">
        <v>17</v>
      </c>
      <c r="H70" t="s">
        <v>55</v>
      </c>
      <c r="I70" s="22"/>
      <c r="J70" s="12">
        <v>0</v>
      </c>
      <c r="K70" s="19"/>
      <c r="L70" s="12">
        <f>Data[[#This Row],[Replacement Cost]]*Data[[#This Row],[Quantity]]/2</f>
        <v>17.5</v>
      </c>
      <c r="M70" s="12">
        <v>35</v>
      </c>
      <c r="N70" s="12">
        <f>Data[[#This Row],[Quantity]]*Data[[#This Row],[Replacement Cost]]</f>
        <v>35</v>
      </c>
    </row>
    <row r="71" spans="2:14" ht="30" hidden="1" customHeight="1" x14ac:dyDescent="0.25">
      <c r="B71" s="20">
        <v>2</v>
      </c>
      <c r="C71"/>
      <c r="D71" t="s">
        <v>81</v>
      </c>
      <c r="E71" t="s">
        <v>11</v>
      </c>
      <c r="F71" t="s">
        <v>6</v>
      </c>
      <c r="G71" t="s">
        <v>16</v>
      </c>
      <c r="H71" t="s">
        <v>31</v>
      </c>
      <c r="I71" s="23" t="s">
        <v>287</v>
      </c>
      <c r="J71" s="12">
        <v>0</v>
      </c>
      <c r="K71" s="19"/>
      <c r="L71" s="12">
        <f>Data[[#This Row],[Replacement Cost]]*Data[[#This Row],[Quantity]]/2</f>
        <v>17.600000000000001</v>
      </c>
      <c r="M71" s="12">
        <v>17.600000000000001</v>
      </c>
      <c r="N71" s="12">
        <f>Data[[#This Row],[Quantity]]*Data[[#This Row],[Replacement Cost]]</f>
        <v>35.200000000000003</v>
      </c>
    </row>
    <row r="72" spans="2:14" ht="30" hidden="1" customHeight="1" x14ac:dyDescent="0.25">
      <c r="B72" s="20">
        <v>2</v>
      </c>
      <c r="C72"/>
      <c r="D72" t="s">
        <v>160</v>
      </c>
      <c r="E72" t="s">
        <v>11</v>
      </c>
      <c r="F72" t="s">
        <v>6</v>
      </c>
      <c r="G72" t="s">
        <v>17</v>
      </c>
      <c r="H72" t="s">
        <v>48</v>
      </c>
      <c r="I72" s="23" t="s">
        <v>367</v>
      </c>
      <c r="J72" s="12">
        <v>0</v>
      </c>
      <c r="K72" s="19"/>
      <c r="L72" s="12">
        <f>Data[[#This Row],[Replacement Cost]]*Data[[#This Row],[Quantity]]/2</f>
        <v>18</v>
      </c>
      <c r="M72" s="12">
        <v>18</v>
      </c>
      <c r="N72" s="12">
        <f>Data[[#This Row],[Quantity]]*Data[[#This Row],[Replacement Cost]]</f>
        <v>36</v>
      </c>
    </row>
    <row r="73" spans="2:14" ht="30" hidden="1" customHeight="1" x14ac:dyDescent="0.25">
      <c r="B73" s="20">
        <v>2</v>
      </c>
      <c r="C73" t="s">
        <v>52</v>
      </c>
      <c r="D73" t="s">
        <v>813</v>
      </c>
      <c r="E73" t="s">
        <v>11</v>
      </c>
      <c r="F73" t="s">
        <v>6</v>
      </c>
      <c r="G73" t="s">
        <v>18</v>
      </c>
      <c r="H73" t="s">
        <v>48</v>
      </c>
      <c r="I73" s="22" t="s">
        <v>814</v>
      </c>
      <c r="J73" s="12">
        <v>0</v>
      </c>
      <c r="K73" s="19"/>
      <c r="L73" s="12">
        <f>Data[[#This Row],[Replacement Cost]]*Data[[#This Row],[Quantity]]/2</f>
        <v>18</v>
      </c>
      <c r="M73" s="12">
        <v>18</v>
      </c>
      <c r="N73" s="12">
        <f>Data[[#This Row],[Quantity]]*Data[[#This Row],[Replacement Cost]]</f>
        <v>36</v>
      </c>
    </row>
    <row r="74" spans="2:14" ht="30" hidden="1" customHeight="1" x14ac:dyDescent="0.25">
      <c r="B74" s="20">
        <v>1</v>
      </c>
      <c r="C74"/>
      <c r="D74" t="s">
        <v>225</v>
      </c>
      <c r="E74" t="s">
        <v>11</v>
      </c>
      <c r="F74" t="s">
        <v>5</v>
      </c>
      <c r="G74" t="s">
        <v>16</v>
      </c>
      <c r="H74" t="s">
        <v>35</v>
      </c>
      <c r="I74" s="23" t="s">
        <v>355</v>
      </c>
      <c r="J74" s="12">
        <v>0</v>
      </c>
      <c r="K74" s="19">
        <v>44444</v>
      </c>
      <c r="L74" s="12">
        <f>Data[[#This Row],[Replacement Cost]]*Data[[#This Row],[Quantity]]/2</f>
        <v>18.375</v>
      </c>
      <c r="M74" s="12">
        <v>36.75</v>
      </c>
      <c r="N74" s="12">
        <f>Data[[#This Row],[Quantity]]*Data[[#This Row],[Replacement Cost]]</f>
        <v>36.75</v>
      </c>
    </row>
    <row r="75" spans="2:14" ht="30" hidden="1" customHeight="1" x14ac:dyDescent="0.25">
      <c r="B75" s="20">
        <v>1</v>
      </c>
      <c r="C75" t="s">
        <v>97</v>
      </c>
      <c r="D75" t="s">
        <v>96</v>
      </c>
      <c r="E75" t="s">
        <v>11</v>
      </c>
      <c r="F75" t="s">
        <v>6</v>
      </c>
      <c r="G75" t="s">
        <v>33</v>
      </c>
      <c r="H75" t="s">
        <v>35</v>
      </c>
      <c r="I75" s="24" t="s">
        <v>305</v>
      </c>
      <c r="J75" s="12">
        <v>0</v>
      </c>
      <c r="K75" s="19"/>
      <c r="L75" s="12">
        <f>Data[[#This Row],[Replacement Cost]]*Data[[#This Row],[Quantity]]/2</f>
        <v>18.5</v>
      </c>
      <c r="M75" s="12">
        <f>27+10</f>
        <v>37</v>
      </c>
      <c r="N75" s="12">
        <f>Data[[#This Row],[Quantity]]*Data[[#This Row],[Replacement Cost]]</f>
        <v>37</v>
      </c>
    </row>
    <row r="76" spans="2:14" ht="30" hidden="1" customHeight="1" x14ac:dyDescent="0.25">
      <c r="B76" s="20">
        <v>2</v>
      </c>
      <c r="C76"/>
      <c r="D76" t="s">
        <v>361</v>
      </c>
      <c r="E76" t="s">
        <v>11</v>
      </c>
      <c r="F76" t="s">
        <v>5</v>
      </c>
      <c r="G76" t="s">
        <v>16</v>
      </c>
      <c r="H76" t="s">
        <v>31</v>
      </c>
      <c r="I76" s="23" t="s">
        <v>360</v>
      </c>
      <c r="J76" s="12">
        <v>0</v>
      </c>
      <c r="K76" s="19"/>
      <c r="L76" s="12">
        <f>Data[[#This Row],[Replacement Cost]]*Data[[#This Row],[Quantity]]/2</f>
        <v>19</v>
      </c>
      <c r="M76" s="12">
        <v>19</v>
      </c>
      <c r="N76" s="12">
        <f>Data[[#This Row],[Quantity]]*Data[[#This Row],[Replacement Cost]]</f>
        <v>38</v>
      </c>
    </row>
    <row r="77" spans="2:14" ht="30" hidden="1" customHeight="1" x14ac:dyDescent="0.25">
      <c r="B77" s="20">
        <v>1</v>
      </c>
      <c r="C77"/>
      <c r="D77" t="s">
        <v>89</v>
      </c>
      <c r="E77" t="s">
        <v>11</v>
      </c>
      <c r="F77" t="s">
        <v>6</v>
      </c>
      <c r="G77" t="s">
        <v>17</v>
      </c>
      <c r="H77" t="s">
        <v>48</v>
      </c>
      <c r="I77" s="23" t="s">
        <v>298</v>
      </c>
      <c r="J77" s="12">
        <v>0</v>
      </c>
      <c r="K77" s="19"/>
      <c r="L77" s="12">
        <f>Data[[#This Row],[Replacement Cost]]*Data[[#This Row],[Quantity]]/2</f>
        <v>19.5</v>
      </c>
      <c r="M77" s="12">
        <v>39</v>
      </c>
      <c r="N77" s="12">
        <f>Data[[#This Row],[Quantity]]*Data[[#This Row],[Replacement Cost]]</f>
        <v>39</v>
      </c>
    </row>
    <row r="78" spans="2:14" ht="30" hidden="1" customHeight="1" x14ac:dyDescent="0.25">
      <c r="B78" s="20">
        <v>1</v>
      </c>
      <c r="C78" t="s">
        <v>97</v>
      </c>
      <c r="D78" t="s">
        <v>95</v>
      </c>
      <c r="E78" t="s">
        <v>11</v>
      </c>
      <c r="F78" t="s">
        <v>6</v>
      </c>
      <c r="G78" t="s">
        <v>33</v>
      </c>
      <c r="H78" t="s">
        <v>35</v>
      </c>
      <c r="I78" s="23" t="s">
        <v>302</v>
      </c>
      <c r="J78" s="12">
        <v>0</v>
      </c>
      <c r="K78" s="19"/>
      <c r="L78" s="12">
        <f>Data[[#This Row],[Replacement Cost]]*Data[[#This Row],[Quantity]]/2</f>
        <v>19.5</v>
      </c>
      <c r="M78" s="12">
        <v>39</v>
      </c>
      <c r="N78" s="12">
        <f>Data[[#This Row],[Quantity]]*Data[[#This Row],[Replacement Cost]]</f>
        <v>39</v>
      </c>
    </row>
    <row r="79" spans="2:14" ht="30" hidden="1" customHeight="1" x14ac:dyDescent="0.25">
      <c r="B79" s="20">
        <v>4</v>
      </c>
      <c r="C79"/>
      <c r="D79" t="s">
        <v>156</v>
      </c>
      <c r="E79" t="s">
        <v>11</v>
      </c>
      <c r="F79" t="s">
        <v>5</v>
      </c>
      <c r="G79" t="s">
        <v>16</v>
      </c>
      <c r="H79" t="s">
        <v>133</v>
      </c>
      <c r="I79" s="23" t="s">
        <v>364</v>
      </c>
      <c r="J79" s="12">
        <v>0</v>
      </c>
      <c r="K79" s="19"/>
      <c r="L79" s="12">
        <f>Data[[#This Row],[Replacement Cost]]*Data[[#This Row],[Quantity]]/2</f>
        <v>20</v>
      </c>
      <c r="M79" s="12">
        <v>10</v>
      </c>
      <c r="N79" s="12">
        <f>Data[[#This Row],[Quantity]]*Data[[#This Row],[Replacement Cost]]</f>
        <v>40</v>
      </c>
    </row>
    <row r="80" spans="2:14" ht="30" hidden="1" customHeight="1" x14ac:dyDescent="0.25">
      <c r="B80" s="20">
        <v>1</v>
      </c>
      <c r="C80" t="s">
        <v>88</v>
      </c>
      <c r="D80" t="s">
        <v>92</v>
      </c>
      <c r="E80" t="s">
        <v>11</v>
      </c>
      <c r="F80" t="s">
        <v>6</v>
      </c>
      <c r="G80" t="s">
        <v>17</v>
      </c>
      <c r="H80" t="s">
        <v>55</v>
      </c>
      <c r="I80" s="23" t="s">
        <v>297</v>
      </c>
      <c r="J80" s="12">
        <v>0</v>
      </c>
      <c r="K80" s="19"/>
      <c r="L80" s="12">
        <f>Data[[#This Row],[Replacement Cost]]*Data[[#This Row],[Quantity]]/2</f>
        <v>20</v>
      </c>
      <c r="M80" s="12">
        <v>40</v>
      </c>
      <c r="N80" s="12">
        <f>Data[[#This Row],[Quantity]]*Data[[#This Row],[Replacement Cost]]</f>
        <v>40</v>
      </c>
    </row>
    <row r="81" spans="2:14" ht="30" hidden="1" customHeight="1" x14ac:dyDescent="0.25">
      <c r="B81" s="20">
        <v>1</v>
      </c>
      <c r="C81" t="s">
        <v>331</v>
      </c>
      <c r="D81" t="s">
        <v>134</v>
      </c>
      <c r="E81" t="s">
        <v>11</v>
      </c>
      <c r="F81" t="s">
        <v>5</v>
      </c>
      <c r="G81" t="s">
        <v>17</v>
      </c>
      <c r="H81" t="s">
        <v>48</v>
      </c>
      <c r="I81" s="23" t="s">
        <v>330</v>
      </c>
      <c r="J81" s="12">
        <v>0</v>
      </c>
      <c r="K81" s="19"/>
      <c r="L81" s="12">
        <f>Data[[#This Row],[Replacement Cost]]*Data[[#This Row],[Quantity]]/2</f>
        <v>21.5</v>
      </c>
      <c r="M81" s="12">
        <v>43</v>
      </c>
      <c r="N81" s="12">
        <f>Data[[#This Row],[Quantity]]*Data[[#This Row],[Replacement Cost]]</f>
        <v>43</v>
      </c>
    </row>
    <row r="82" spans="2:14" ht="30" hidden="1" customHeight="1" x14ac:dyDescent="0.25">
      <c r="B82" s="20">
        <v>1</v>
      </c>
      <c r="C82"/>
      <c r="D82" t="s">
        <v>916</v>
      </c>
      <c r="E82" t="s">
        <v>25</v>
      </c>
      <c r="F82" t="s">
        <v>6</v>
      </c>
      <c r="G82" t="s">
        <v>18</v>
      </c>
      <c r="H82" t="s">
        <v>31</v>
      </c>
      <c r="I82" s="27" t="s">
        <v>917</v>
      </c>
      <c r="J82" s="28">
        <v>0</v>
      </c>
      <c r="K82" s="19"/>
      <c r="L82" s="12">
        <f>Data[[#This Row],[Replacement Cost]]*Data[[#This Row],[Quantity]]/2</f>
        <v>25</v>
      </c>
      <c r="M82" s="12">
        <v>50</v>
      </c>
      <c r="N82" s="12">
        <f>Data[[#This Row],[Quantity]]*Data[[#This Row],[Replacement Cost]]</f>
        <v>50</v>
      </c>
    </row>
    <row r="83" spans="2:14" ht="30" hidden="1" customHeight="1" x14ac:dyDescent="0.25">
      <c r="B83" s="20">
        <v>1</v>
      </c>
      <c r="C83"/>
      <c r="D83" t="s">
        <v>58</v>
      </c>
      <c r="E83" t="s">
        <v>11</v>
      </c>
      <c r="F83" t="s">
        <v>5</v>
      </c>
      <c r="G83" t="s">
        <v>18</v>
      </c>
      <c r="H83" t="s">
        <v>31</v>
      </c>
      <c r="I83" s="26" t="s">
        <v>918</v>
      </c>
      <c r="J83" s="12">
        <v>0</v>
      </c>
      <c r="K83" s="19"/>
      <c r="L83" s="12">
        <f>Data[[#This Row],[Replacement Cost]]*Data[[#This Row],[Quantity]]/2</f>
        <v>25</v>
      </c>
      <c r="M83" s="12">
        <v>50</v>
      </c>
      <c r="N83" s="12">
        <f>Data[[#This Row],[Quantity]]*Data[[#This Row],[Replacement Cost]]</f>
        <v>50</v>
      </c>
    </row>
    <row r="84" spans="2:14" ht="30" hidden="1" customHeight="1" x14ac:dyDescent="0.25">
      <c r="B84" s="20">
        <v>1</v>
      </c>
      <c r="C84" t="s">
        <v>112</v>
      </c>
      <c r="D84" t="s">
        <v>114</v>
      </c>
      <c r="E84" t="s">
        <v>11</v>
      </c>
      <c r="F84" t="s">
        <v>6</v>
      </c>
      <c r="G84" t="s">
        <v>17</v>
      </c>
      <c r="H84" t="s">
        <v>35</v>
      </c>
      <c r="I84" s="23" t="s">
        <v>317</v>
      </c>
      <c r="J84" s="12">
        <v>0</v>
      </c>
      <c r="K84" s="19"/>
      <c r="L84" s="12">
        <f>Data[[#This Row],[Replacement Cost]]*Data[[#This Row],[Quantity]]/2</f>
        <v>22.5</v>
      </c>
      <c r="M84" s="12">
        <v>45</v>
      </c>
      <c r="N84" s="12">
        <f>Data[[#This Row],[Quantity]]*Data[[#This Row],[Replacement Cost]]</f>
        <v>45</v>
      </c>
    </row>
    <row r="85" spans="2:14" ht="30" hidden="1" customHeight="1" x14ac:dyDescent="0.25">
      <c r="B85" s="20">
        <v>2</v>
      </c>
      <c r="C85"/>
      <c r="D85" t="s">
        <v>403</v>
      </c>
      <c r="E85" t="s">
        <v>11</v>
      </c>
      <c r="F85" t="s">
        <v>6</v>
      </c>
      <c r="G85" t="s">
        <v>18</v>
      </c>
      <c r="H85" t="s">
        <v>31</v>
      </c>
      <c r="I85" s="27" t="s">
        <v>402</v>
      </c>
      <c r="J85" s="12">
        <v>0</v>
      </c>
      <c r="K85" s="19"/>
      <c r="L85" s="12">
        <f>Data[[#This Row],[Replacement Cost]]*Data[[#This Row],[Quantity]]/2</f>
        <v>23</v>
      </c>
      <c r="M85" s="12">
        <v>23</v>
      </c>
      <c r="N85" s="12">
        <f>Data[[#This Row],[Quantity]]*Data[[#This Row],[Replacement Cost]]</f>
        <v>46</v>
      </c>
    </row>
    <row r="86" spans="2:14" ht="30" hidden="1" customHeight="1" x14ac:dyDescent="0.25">
      <c r="B86" s="20">
        <v>1</v>
      </c>
      <c r="C86"/>
      <c r="D86" t="s">
        <v>154</v>
      </c>
      <c r="E86" t="s">
        <v>11</v>
      </c>
      <c r="F86" t="s">
        <v>5</v>
      </c>
      <c r="G86" t="s">
        <v>16</v>
      </c>
      <c r="H86" t="s">
        <v>35</v>
      </c>
      <c r="I86" s="23" t="s">
        <v>358</v>
      </c>
      <c r="J86" s="12">
        <v>0</v>
      </c>
      <c r="K86" s="19"/>
      <c r="L86" s="12">
        <f>Data[[#This Row],[Replacement Cost]]*Data[[#This Row],[Quantity]]/2</f>
        <v>23</v>
      </c>
      <c r="M86" s="12">
        <v>46</v>
      </c>
      <c r="N86" s="12">
        <f>Data[[#This Row],[Quantity]]*Data[[#This Row],[Replacement Cost]]</f>
        <v>46</v>
      </c>
    </row>
    <row r="87" spans="2:14" ht="30" hidden="1" customHeight="1" x14ac:dyDescent="0.25">
      <c r="B87" s="20">
        <v>8</v>
      </c>
      <c r="C87"/>
      <c r="D87" t="s">
        <v>159</v>
      </c>
      <c r="E87" t="s">
        <v>11</v>
      </c>
      <c r="F87" t="s">
        <v>6</v>
      </c>
      <c r="G87" t="s">
        <v>17</v>
      </c>
      <c r="H87" t="s">
        <v>48</v>
      </c>
      <c r="I87" s="23" t="s">
        <v>368</v>
      </c>
      <c r="J87" s="12">
        <v>0</v>
      </c>
      <c r="K87" s="19"/>
      <c r="L87" s="12">
        <f>Data[[#This Row],[Replacement Cost]]*Data[[#This Row],[Quantity]]/2</f>
        <v>24</v>
      </c>
      <c r="M87" s="12">
        <v>6</v>
      </c>
      <c r="N87" s="12">
        <f>Data[[#This Row],[Quantity]]*Data[[#This Row],[Replacement Cost]]</f>
        <v>48</v>
      </c>
    </row>
    <row r="88" spans="2:14" ht="30" hidden="1" customHeight="1" x14ac:dyDescent="0.25">
      <c r="B88" s="20">
        <v>4</v>
      </c>
      <c r="C88"/>
      <c r="D88" t="s">
        <v>77</v>
      </c>
      <c r="E88" t="s">
        <v>11</v>
      </c>
      <c r="F88" t="s">
        <v>6</v>
      </c>
      <c r="G88" t="s">
        <v>17</v>
      </c>
      <c r="H88" t="s">
        <v>55</v>
      </c>
      <c r="I88" s="23" t="s">
        <v>283</v>
      </c>
      <c r="J88" s="12">
        <v>0</v>
      </c>
      <c r="K88" s="19"/>
      <c r="L88" s="12">
        <f>Data[[#This Row],[Replacement Cost]]*Data[[#This Row],[Quantity]]/2</f>
        <v>24</v>
      </c>
      <c r="M88" s="12">
        <v>12</v>
      </c>
      <c r="N88" s="12">
        <f>Data[[#This Row],[Quantity]]*Data[[#This Row],[Replacement Cost]]</f>
        <v>48</v>
      </c>
    </row>
    <row r="89" spans="2:14" ht="30" hidden="1" customHeight="1" x14ac:dyDescent="0.25">
      <c r="B89" s="20">
        <v>1</v>
      </c>
      <c r="C89"/>
      <c r="D89" t="s">
        <v>314</v>
      </c>
      <c r="E89" t="s">
        <v>11</v>
      </c>
      <c r="F89" t="s">
        <v>5</v>
      </c>
      <c r="G89" t="s">
        <v>16</v>
      </c>
      <c r="H89" t="s">
        <v>35</v>
      </c>
      <c r="I89" s="23" t="s">
        <v>313</v>
      </c>
      <c r="J89" s="12">
        <v>0</v>
      </c>
      <c r="K89" s="19">
        <v>44321</v>
      </c>
      <c r="L89" s="12">
        <f>Data[[#This Row],[Replacement Cost]]*Data[[#This Row],[Quantity]]/2</f>
        <v>25</v>
      </c>
      <c r="M89" s="12">
        <f>20+10+10+10</f>
        <v>50</v>
      </c>
      <c r="N89" s="12">
        <f>Data[[#This Row],[Quantity]]*Data[[#This Row],[Replacement Cost]]</f>
        <v>50</v>
      </c>
    </row>
    <row r="90" spans="2:14" ht="30" hidden="1" customHeight="1" x14ac:dyDescent="0.25">
      <c r="B90" s="20">
        <v>2</v>
      </c>
      <c r="C90" t="s">
        <v>105</v>
      </c>
      <c r="D90" t="s">
        <v>106</v>
      </c>
      <c r="E90" t="s">
        <v>11</v>
      </c>
      <c r="F90" t="s">
        <v>6</v>
      </c>
      <c r="G90" t="s">
        <v>19</v>
      </c>
      <c r="H90" t="s">
        <v>31</v>
      </c>
      <c r="I90" s="23" t="s">
        <v>309</v>
      </c>
      <c r="J90" s="12">
        <v>0</v>
      </c>
      <c r="K90" s="19"/>
      <c r="L90" s="12">
        <f>Data[[#This Row],[Replacement Cost]]*Data[[#This Row],[Quantity]]/2</f>
        <v>14.5</v>
      </c>
      <c r="M90" s="12">
        <f>29/2</f>
        <v>14.5</v>
      </c>
      <c r="N90" s="12">
        <f>Data[[#This Row],[Quantity]]*Data[[#This Row],[Replacement Cost]]</f>
        <v>29</v>
      </c>
    </row>
    <row r="91" spans="2:14" ht="30" hidden="1" customHeight="1" x14ac:dyDescent="0.25">
      <c r="B91" s="20">
        <v>4</v>
      </c>
      <c r="C91"/>
      <c r="D91" t="s">
        <v>557</v>
      </c>
      <c r="E91" t="s">
        <v>11</v>
      </c>
      <c r="F91" t="s">
        <v>5</v>
      </c>
      <c r="G91" t="s">
        <v>18</v>
      </c>
      <c r="H91" t="s">
        <v>31</v>
      </c>
      <c r="I91" s="22" t="s">
        <v>234</v>
      </c>
      <c r="J91" s="12">
        <v>0</v>
      </c>
      <c r="K91" s="19"/>
      <c r="L91" s="12">
        <f>Data[[#This Row],[Replacement Cost]]*Data[[#This Row],[Quantity]]/2</f>
        <v>30</v>
      </c>
      <c r="M91" s="12">
        <v>15</v>
      </c>
      <c r="N91" s="12">
        <f>Data[[#This Row],[Quantity]]*Data[[#This Row],[Replacement Cost]]</f>
        <v>60</v>
      </c>
    </row>
    <row r="92" spans="2:14" ht="30" hidden="1" customHeight="1" x14ac:dyDescent="0.25">
      <c r="B92" s="20">
        <v>1</v>
      </c>
      <c r="C92" t="s">
        <v>149</v>
      </c>
      <c r="D92" t="s">
        <v>709</v>
      </c>
      <c r="E92" t="s">
        <v>11</v>
      </c>
      <c r="F92" t="s">
        <v>6</v>
      </c>
      <c r="G92" t="s">
        <v>17</v>
      </c>
      <c r="H92" t="s">
        <v>48</v>
      </c>
      <c r="I92" s="23" t="s">
        <v>351</v>
      </c>
      <c r="J92" s="12">
        <v>0</v>
      </c>
      <c r="K92" s="19"/>
      <c r="L92" s="12">
        <f>Data[[#This Row],[Replacement Cost]]*Data[[#This Row],[Quantity]]/2</f>
        <v>30</v>
      </c>
      <c r="M92" s="12">
        <v>60</v>
      </c>
      <c r="N92" s="12">
        <f>Data[[#This Row],[Quantity]]*Data[[#This Row],[Replacement Cost]]</f>
        <v>60</v>
      </c>
    </row>
    <row r="93" spans="2:14" ht="30" hidden="1" customHeight="1" x14ac:dyDescent="0.25">
      <c r="B93" s="20">
        <f>22+8</f>
        <v>30</v>
      </c>
      <c r="C93"/>
      <c r="D93" t="s">
        <v>82</v>
      </c>
      <c r="E93" t="s">
        <v>11</v>
      </c>
      <c r="F93" t="s">
        <v>6</v>
      </c>
      <c r="G93" t="s">
        <v>19</v>
      </c>
      <c r="H93" t="s">
        <v>31</v>
      </c>
      <c r="I93" s="23" t="s">
        <v>288</v>
      </c>
      <c r="J93" s="12">
        <v>0</v>
      </c>
      <c r="K93" s="19"/>
      <c r="L93" s="12">
        <f>Data[[#This Row],[Replacement Cost]]*Data[[#This Row],[Quantity]]/2</f>
        <v>120</v>
      </c>
      <c r="M93" s="12">
        <v>8</v>
      </c>
      <c r="N93" s="12">
        <f>Data[[#This Row],[Quantity]]*Data[[#This Row],[Replacement Cost]]</f>
        <v>240</v>
      </c>
    </row>
    <row r="94" spans="2:14" ht="30" hidden="1" customHeight="1" x14ac:dyDescent="0.25">
      <c r="B94" s="20">
        <v>10</v>
      </c>
      <c r="C94" t="s">
        <v>67</v>
      </c>
      <c r="D94" t="s">
        <v>68</v>
      </c>
      <c r="E94" t="s">
        <v>11</v>
      </c>
      <c r="F94" t="s">
        <v>5</v>
      </c>
      <c r="G94" t="s">
        <v>20</v>
      </c>
      <c r="H94" t="s">
        <v>692</v>
      </c>
      <c r="I94" s="22" t="s">
        <v>268</v>
      </c>
      <c r="J94" s="12">
        <v>0</v>
      </c>
      <c r="K94" s="19"/>
      <c r="L94" s="12">
        <f>Data[[#This Row],[Replacement Cost]]*Data[[#This Row],[Quantity]]/2</f>
        <v>32.5</v>
      </c>
      <c r="M94" s="12">
        <v>6.5</v>
      </c>
      <c r="N94" s="12">
        <f>Data[[#This Row],[Quantity]]*Data[[#This Row],[Replacement Cost]]</f>
        <v>65</v>
      </c>
    </row>
    <row r="95" spans="2:14" ht="30" hidden="1" customHeight="1" x14ac:dyDescent="0.25">
      <c r="B95" s="20">
        <v>2</v>
      </c>
      <c r="C95" t="s">
        <v>223</v>
      </c>
      <c r="D95" t="s">
        <v>633</v>
      </c>
      <c r="E95" t="s">
        <v>11</v>
      </c>
      <c r="F95" t="s">
        <v>7</v>
      </c>
      <c r="G95" t="s">
        <v>18</v>
      </c>
      <c r="H95" t="s">
        <v>31</v>
      </c>
      <c r="I95" s="29" t="s">
        <v>634</v>
      </c>
      <c r="J95" s="12">
        <v>0</v>
      </c>
      <c r="K95" s="19"/>
      <c r="L95" s="12">
        <f>Data[[#This Row],[Replacement Cost]]*Data[[#This Row],[Quantity]]/2</f>
        <v>35</v>
      </c>
      <c r="M95" s="12">
        <v>35</v>
      </c>
      <c r="N95" s="12">
        <f>Data[[#This Row],[Quantity]]*Data[[#This Row],[Replacement Cost]]</f>
        <v>70</v>
      </c>
    </row>
    <row r="96" spans="2:14" ht="30" hidden="1" customHeight="1" x14ac:dyDescent="0.25">
      <c r="B96" s="20">
        <v>1</v>
      </c>
      <c r="C96" t="s">
        <v>327</v>
      </c>
      <c r="D96" t="s">
        <v>329</v>
      </c>
      <c r="E96" t="s">
        <v>11</v>
      </c>
      <c r="F96" t="s">
        <v>6</v>
      </c>
      <c r="G96" t="s">
        <v>17</v>
      </c>
      <c r="H96" t="s">
        <v>133</v>
      </c>
      <c r="I96" s="23" t="s">
        <v>328</v>
      </c>
      <c r="J96" s="12">
        <v>0</v>
      </c>
      <c r="K96" s="19"/>
      <c r="L96" s="12">
        <f>Data[[#This Row],[Replacement Cost]]*Data[[#This Row],[Quantity]]/2</f>
        <v>40</v>
      </c>
      <c r="M96" s="12">
        <v>80</v>
      </c>
      <c r="N96" s="12">
        <f>Data[[#This Row],[Quantity]]*Data[[#This Row],[Replacement Cost]]</f>
        <v>80</v>
      </c>
    </row>
    <row r="97" spans="2:14" ht="30" hidden="1" customHeight="1" x14ac:dyDescent="0.25">
      <c r="B97" s="20">
        <v>2</v>
      </c>
      <c r="C97" t="s">
        <v>46</v>
      </c>
      <c r="D97" t="s">
        <v>56</v>
      </c>
      <c r="E97" t="s">
        <v>11</v>
      </c>
      <c r="F97" t="s">
        <v>6</v>
      </c>
      <c r="G97" t="s">
        <v>18</v>
      </c>
      <c r="H97" t="s">
        <v>36</v>
      </c>
      <c r="I97" s="22" t="s">
        <v>263</v>
      </c>
      <c r="J97" s="12">
        <v>0</v>
      </c>
      <c r="K97" s="19"/>
      <c r="L97" s="12">
        <f>Data[[#This Row],[Replacement Cost]]*Data[[#This Row],[Quantity]]/2</f>
        <v>42.5</v>
      </c>
      <c r="M97" s="12">
        <v>42.5</v>
      </c>
      <c r="N97" s="12">
        <f>Data[[#This Row],[Quantity]]*Data[[#This Row],[Replacement Cost]]</f>
        <v>85</v>
      </c>
    </row>
    <row r="98" spans="2:14" ht="30" hidden="1" customHeight="1" x14ac:dyDescent="0.25">
      <c r="B98" s="20">
        <v>1</v>
      </c>
      <c r="C98" t="s">
        <v>57</v>
      </c>
      <c r="D98" t="s">
        <v>822</v>
      </c>
      <c r="E98" t="s">
        <v>11</v>
      </c>
      <c r="F98" t="s">
        <v>6</v>
      </c>
      <c r="G98" t="s">
        <v>17</v>
      </c>
      <c r="H98" t="s">
        <v>48</v>
      </c>
      <c r="I98" s="26" t="s">
        <v>698</v>
      </c>
      <c r="J98" s="12">
        <v>0</v>
      </c>
      <c r="K98" s="19"/>
      <c r="L98" s="12">
        <f>Data[[#This Row],[Replacement Cost]]*Data[[#This Row],[Quantity]]/2</f>
        <v>42.5</v>
      </c>
      <c r="M98" s="12">
        <v>85</v>
      </c>
      <c r="N98" s="12">
        <f>Data[[#This Row],[Quantity]]*Data[[#This Row],[Replacement Cost]]</f>
        <v>85</v>
      </c>
    </row>
    <row r="99" spans="2:14" ht="30" hidden="1" customHeight="1" x14ac:dyDescent="0.25">
      <c r="B99" s="20">
        <v>1</v>
      </c>
      <c r="C99"/>
      <c r="D99" t="s">
        <v>122</v>
      </c>
      <c r="E99" t="s">
        <v>11</v>
      </c>
      <c r="F99" t="s">
        <v>6</v>
      </c>
      <c r="G99" t="s">
        <v>18</v>
      </c>
      <c r="H99" t="s">
        <v>48</v>
      </c>
      <c r="I99" s="22"/>
      <c r="J99" s="12">
        <v>0</v>
      </c>
      <c r="K99" s="19"/>
      <c r="L99" s="12">
        <f>Data[[#This Row],[Replacement Cost]]*Data[[#This Row],[Quantity]]/2</f>
        <v>50</v>
      </c>
      <c r="M99" s="12">
        <v>100</v>
      </c>
      <c r="N99" s="12">
        <f>Data[[#This Row],[Quantity]]*Data[[#This Row],[Replacement Cost]]</f>
        <v>100</v>
      </c>
    </row>
    <row r="100" spans="2:14" ht="30" hidden="1" customHeight="1" x14ac:dyDescent="0.25">
      <c r="B100" s="20">
        <v>2</v>
      </c>
      <c r="C100" t="s">
        <v>628</v>
      </c>
      <c r="D100" t="s">
        <v>672</v>
      </c>
      <c r="E100" t="s">
        <v>11</v>
      </c>
      <c r="F100" t="s">
        <v>6</v>
      </c>
      <c r="G100" t="s">
        <v>18</v>
      </c>
      <c r="H100" t="s">
        <v>31</v>
      </c>
      <c r="I100" s="27" t="s">
        <v>671</v>
      </c>
      <c r="J100" s="12">
        <v>0</v>
      </c>
      <c r="K100" s="19"/>
      <c r="L100" s="12">
        <f>Data[[#This Row],[Replacement Cost]]*Data[[#This Row],[Quantity]]/2</f>
        <v>65</v>
      </c>
      <c r="M100" s="12">
        <v>65</v>
      </c>
      <c r="N100" s="12">
        <f>Data[[#This Row],[Quantity]]*Data[[#This Row],[Replacement Cost]]</f>
        <v>130</v>
      </c>
    </row>
    <row r="101" spans="2:14" ht="30" hidden="1" customHeight="1" x14ac:dyDescent="0.25">
      <c r="B101" s="20">
        <v>1</v>
      </c>
      <c r="C101" t="s">
        <v>94</v>
      </c>
      <c r="D101" t="s">
        <v>93</v>
      </c>
      <c r="E101" t="s">
        <v>11</v>
      </c>
      <c r="F101" t="s">
        <v>6</v>
      </c>
      <c r="G101" t="s">
        <v>33</v>
      </c>
      <c r="H101" t="s">
        <v>79</v>
      </c>
      <c r="I101" s="23" t="s">
        <v>300</v>
      </c>
      <c r="J101" s="12">
        <v>0</v>
      </c>
      <c r="K101" s="19"/>
      <c r="L101" s="12">
        <f>Data[[#This Row],[Replacement Cost]]*Data[[#This Row],[Quantity]]/2</f>
        <v>70</v>
      </c>
      <c r="M101" s="12">
        <v>140</v>
      </c>
      <c r="N101" s="12">
        <f>Data[[#This Row],[Quantity]]*Data[[#This Row],[Replacement Cost]]</f>
        <v>140</v>
      </c>
    </row>
    <row r="102" spans="2:14" ht="30" hidden="1" customHeight="1" x14ac:dyDescent="0.25">
      <c r="B102" s="20">
        <f>6+7</f>
        <v>13</v>
      </c>
      <c r="C102" t="s">
        <v>130</v>
      </c>
      <c r="D102" t="s">
        <v>131</v>
      </c>
      <c r="E102" t="s">
        <v>11</v>
      </c>
      <c r="F102" t="s">
        <v>6</v>
      </c>
      <c r="G102" t="s">
        <v>19</v>
      </c>
      <c r="H102" t="s">
        <v>31</v>
      </c>
      <c r="I102" s="23" t="s">
        <v>323</v>
      </c>
      <c r="J102" s="12">
        <v>0</v>
      </c>
      <c r="K102" s="19"/>
      <c r="L102" s="12">
        <f>Data[[#This Row],[Replacement Cost]]*Data[[#This Row],[Quantity]]/2</f>
        <v>26</v>
      </c>
      <c r="M102" s="12">
        <v>4</v>
      </c>
      <c r="N102" s="12">
        <f>Data[[#This Row],[Quantity]]*Data[[#This Row],[Replacement Cost]]</f>
        <v>52</v>
      </c>
    </row>
    <row r="103" spans="2:14" ht="30" hidden="1" customHeight="1" x14ac:dyDescent="0.25">
      <c r="B103" s="20">
        <v>1</v>
      </c>
      <c r="C103" t="s">
        <v>341</v>
      </c>
      <c r="D103" t="s">
        <v>340</v>
      </c>
      <c r="E103" t="s">
        <v>11</v>
      </c>
      <c r="F103" t="s">
        <v>5</v>
      </c>
      <c r="G103" t="s">
        <v>17</v>
      </c>
      <c r="H103" t="s">
        <v>341</v>
      </c>
      <c r="I103" s="23" t="s">
        <v>339</v>
      </c>
      <c r="J103" s="12">
        <v>0</v>
      </c>
      <c r="K103" s="19"/>
      <c r="L103" s="12">
        <f>Data[[#This Row],[Replacement Cost]]*Data[[#This Row],[Quantity]]/2</f>
        <v>75</v>
      </c>
      <c r="M103" s="12">
        <v>150</v>
      </c>
      <c r="N103" s="12">
        <f>Data[[#This Row],[Quantity]]*Data[[#This Row],[Replacement Cost]]</f>
        <v>150</v>
      </c>
    </row>
    <row r="104" spans="2:14" ht="30" hidden="1" customHeight="1" x14ac:dyDescent="0.25">
      <c r="B104" s="20">
        <v>1</v>
      </c>
      <c r="C104" t="s">
        <v>149</v>
      </c>
      <c r="D104" t="s">
        <v>710</v>
      </c>
      <c r="E104" t="s">
        <v>11</v>
      </c>
      <c r="F104" t="s">
        <v>6</v>
      </c>
      <c r="G104" t="s">
        <v>17</v>
      </c>
      <c r="H104" t="s">
        <v>48</v>
      </c>
      <c r="I104" s="23" t="s">
        <v>350</v>
      </c>
      <c r="J104" s="12">
        <v>0</v>
      </c>
      <c r="K104" s="19"/>
      <c r="L104" s="12">
        <f>Data[[#This Row],[Replacement Cost]]*Data[[#This Row],[Quantity]]/2</f>
        <v>75</v>
      </c>
      <c r="M104" s="12">
        <v>150</v>
      </c>
      <c r="N104" s="12">
        <f>Data[[#This Row],[Quantity]]*Data[[#This Row],[Replacement Cost]]</f>
        <v>150</v>
      </c>
    </row>
    <row r="105" spans="2:14" ht="30" hidden="1" customHeight="1" x14ac:dyDescent="0.25">
      <c r="B105" s="20">
        <v>1</v>
      </c>
      <c r="C105" t="s">
        <v>468</v>
      </c>
      <c r="D105" t="s">
        <v>469</v>
      </c>
      <c r="E105" t="s">
        <v>11</v>
      </c>
      <c r="F105" t="s">
        <v>6</v>
      </c>
      <c r="G105" t="s">
        <v>18</v>
      </c>
      <c r="H105" t="s">
        <v>36</v>
      </c>
      <c r="I105" s="27" t="s">
        <v>472</v>
      </c>
      <c r="J105" s="12">
        <v>0</v>
      </c>
      <c r="K105" s="19"/>
      <c r="L105" s="12">
        <f>Data[[#This Row],[Replacement Cost]]*Data[[#This Row],[Quantity]]/2</f>
        <v>80</v>
      </c>
      <c r="M105" s="12">
        <v>160</v>
      </c>
      <c r="N105" s="12">
        <f>Data[[#This Row],[Quantity]]*Data[[#This Row],[Replacement Cost]]</f>
        <v>160</v>
      </c>
    </row>
    <row r="106" spans="2:14" ht="30" hidden="1" customHeight="1" x14ac:dyDescent="0.25">
      <c r="B106" s="20">
        <v>1</v>
      </c>
      <c r="C106" t="s">
        <v>57</v>
      </c>
      <c r="D106" t="s">
        <v>119</v>
      </c>
      <c r="E106" t="s">
        <v>11</v>
      </c>
      <c r="F106" t="s">
        <v>6</v>
      </c>
      <c r="G106" t="s">
        <v>18</v>
      </c>
      <c r="H106" t="s">
        <v>48</v>
      </c>
      <c r="I106" s="22" t="s">
        <v>264</v>
      </c>
      <c r="J106" s="12">
        <v>0</v>
      </c>
      <c r="K106" s="19"/>
      <c r="L106" s="12">
        <f>Data[[#This Row],[Replacement Cost]]*Data[[#This Row],[Quantity]]/2</f>
        <v>90</v>
      </c>
      <c r="M106" s="12">
        <v>180</v>
      </c>
      <c r="N106" s="12">
        <f>Data[[#This Row],[Quantity]]*Data[[#This Row],[Replacement Cost]]</f>
        <v>180</v>
      </c>
    </row>
    <row r="107" spans="2:14" ht="30" hidden="1" customHeight="1" x14ac:dyDescent="0.25">
      <c r="B107" s="20">
        <v>1</v>
      </c>
      <c r="C107" t="s">
        <v>137</v>
      </c>
      <c r="D107" t="s">
        <v>337</v>
      </c>
      <c r="E107" t="s">
        <v>11</v>
      </c>
      <c r="F107" t="s">
        <v>5</v>
      </c>
      <c r="G107" t="s">
        <v>17</v>
      </c>
      <c r="H107" t="s">
        <v>48</v>
      </c>
      <c r="I107" s="23" t="s">
        <v>336</v>
      </c>
      <c r="J107" s="12">
        <v>0</v>
      </c>
      <c r="K107" s="19"/>
      <c r="L107" s="12">
        <f>Data[[#This Row],[Replacement Cost]]*Data[[#This Row],[Quantity]]/2</f>
        <v>125</v>
      </c>
      <c r="M107" s="12">
        <v>250</v>
      </c>
      <c r="N107" s="12">
        <f>Data[[#This Row],[Quantity]]*Data[[#This Row],[Replacement Cost]]</f>
        <v>250</v>
      </c>
    </row>
    <row r="108" spans="2:14" ht="30" hidden="1" customHeight="1" x14ac:dyDescent="0.25">
      <c r="B108" s="20">
        <f>18+7</f>
        <v>25</v>
      </c>
      <c r="C108"/>
      <c r="D108" t="s">
        <v>142</v>
      </c>
      <c r="E108" t="s">
        <v>11</v>
      </c>
      <c r="F108" t="s">
        <v>5</v>
      </c>
      <c r="G108" t="s">
        <v>19</v>
      </c>
      <c r="H108" t="s">
        <v>62</v>
      </c>
      <c r="I108" s="23" t="s">
        <v>345</v>
      </c>
      <c r="J108" s="12">
        <v>0</v>
      </c>
      <c r="K108" s="19"/>
      <c r="L108" s="12">
        <f>Data[[#This Row],[Replacement Cost]]*Data[[#This Row],[Quantity]]/2</f>
        <v>41.875</v>
      </c>
      <c r="M108" s="12">
        <v>3.35</v>
      </c>
      <c r="N108" s="12">
        <f>Data[[#This Row],[Quantity]]*Data[[#This Row],[Replacement Cost]]</f>
        <v>83.75</v>
      </c>
    </row>
    <row r="109" spans="2:14" ht="30" hidden="1" customHeight="1" x14ac:dyDescent="0.25">
      <c r="B109" s="20">
        <v>2</v>
      </c>
      <c r="C109" t="s">
        <v>112</v>
      </c>
      <c r="D109" t="s">
        <v>115</v>
      </c>
      <c r="E109" t="s">
        <v>11</v>
      </c>
      <c r="F109" t="s">
        <v>6</v>
      </c>
      <c r="G109" t="s">
        <v>17</v>
      </c>
      <c r="H109" t="s">
        <v>123</v>
      </c>
      <c r="I109" s="22"/>
      <c r="J109" s="12">
        <v>0</v>
      </c>
      <c r="K109" s="19"/>
      <c r="L109" s="12">
        <f>Data[[#This Row],[Replacement Cost]]*Data[[#This Row],[Quantity]]/2</f>
        <v>150</v>
      </c>
      <c r="M109" s="12">
        <v>150</v>
      </c>
      <c r="N109" s="12">
        <f>Data[[#This Row],[Quantity]]*Data[[#This Row],[Replacement Cost]]</f>
        <v>300</v>
      </c>
    </row>
    <row r="110" spans="2:14" ht="30" hidden="1" customHeight="1" x14ac:dyDescent="0.25">
      <c r="B110" s="20">
        <f>15+7</f>
        <v>22</v>
      </c>
      <c r="C110"/>
      <c r="D110" t="s">
        <v>107</v>
      </c>
      <c r="E110" t="s">
        <v>11</v>
      </c>
      <c r="F110" t="s">
        <v>6</v>
      </c>
      <c r="G110" t="s">
        <v>19</v>
      </c>
      <c r="H110" t="s">
        <v>31</v>
      </c>
      <c r="I110" s="23" t="s">
        <v>310</v>
      </c>
      <c r="J110" s="12">
        <v>0</v>
      </c>
      <c r="K110" s="19"/>
      <c r="L110" s="12">
        <f>Data[[#This Row],[Replacement Cost]]*Data[[#This Row],[Quantity]]/2</f>
        <v>13.75</v>
      </c>
      <c r="M110" s="12">
        <v>1.25</v>
      </c>
      <c r="N110" s="12">
        <f>Data[[#This Row],[Quantity]]*Data[[#This Row],[Replacement Cost]]</f>
        <v>27.5</v>
      </c>
    </row>
    <row r="111" spans="2:14" ht="30" hidden="1" customHeight="1" x14ac:dyDescent="0.25">
      <c r="B111" s="20">
        <f>8+5</f>
        <v>13</v>
      </c>
      <c r="C111"/>
      <c r="D111" t="s">
        <v>143</v>
      </c>
      <c r="E111" t="s">
        <v>11</v>
      </c>
      <c r="F111" t="s">
        <v>5</v>
      </c>
      <c r="G111" t="s">
        <v>19</v>
      </c>
      <c r="H111" t="s">
        <v>35</v>
      </c>
      <c r="I111" s="23" t="s">
        <v>346</v>
      </c>
      <c r="J111" s="12">
        <v>0</v>
      </c>
      <c r="K111" s="19"/>
      <c r="L111" s="12">
        <f>Data[[#This Row],[Replacement Cost]]*Data[[#This Row],[Quantity]]/2</f>
        <v>45.5</v>
      </c>
      <c r="M111" s="12">
        <v>7</v>
      </c>
      <c r="N111" s="12">
        <f>Data[[#This Row],[Quantity]]*Data[[#This Row],[Replacement Cost]]</f>
        <v>91</v>
      </c>
    </row>
    <row r="112" spans="2:14" ht="30" hidden="1" customHeight="1" x14ac:dyDescent="0.25">
      <c r="B112" s="20">
        <f>19+7</f>
        <v>26</v>
      </c>
      <c r="C112" t="s">
        <v>63</v>
      </c>
      <c r="D112" t="s">
        <v>64</v>
      </c>
      <c r="E112" t="s">
        <v>11</v>
      </c>
      <c r="F112" t="s">
        <v>6</v>
      </c>
      <c r="G112" t="s">
        <v>19</v>
      </c>
      <c r="H112" t="s">
        <v>31</v>
      </c>
      <c r="I112" s="22" t="s">
        <v>273</v>
      </c>
      <c r="J112" s="12">
        <v>0</v>
      </c>
      <c r="K112" s="19"/>
      <c r="L112" s="12">
        <f>Data[[#This Row],[Replacement Cost]]*Data[[#This Row],[Quantity]]/2</f>
        <v>195</v>
      </c>
      <c r="M112" s="12">
        <v>15</v>
      </c>
      <c r="N112" s="12">
        <f>Data[[#This Row],[Quantity]]*Data[[#This Row],[Replacement Cost]]</f>
        <v>390</v>
      </c>
    </row>
    <row r="113" spans="2:14" ht="30" hidden="1" customHeight="1" x14ac:dyDescent="0.25">
      <c r="B113" s="20">
        <f>13+7</f>
        <v>20</v>
      </c>
      <c r="C113" t="s">
        <v>110</v>
      </c>
      <c r="D113" t="s">
        <v>111</v>
      </c>
      <c r="E113" t="s">
        <v>11</v>
      </c>
      <c r="F113" t="s">
        <v>6</v>
      </c>
      <c r="G113" t="s">
        <v>19</v>
      </c>
      <c r="H113" t="s">
        <v>31</v>
      </c>
      <c r="I113" s="23" t="s">
        <v>312</v>
      </c>
      <c r="J113" s="12">
        <v>0</v>
      </c>
      <c r="K113" s="19"/>
      <c r="L113" s="12">
        <f>Data[[#This Row],[Replacement Cost]]*Data[[#This Row],[Quantity]]/2</f>
        <v>50</v>
      </c>
      <c r="M113" s="12">
        <v>5</v>
      </c>
      <c r="N113" s="12">
        <f>Data[[#This Row],[Quantity]]*Data[[#This Row],[Replacement Cost]]</f>
        <v>100</v>
      </c>
    </row>
    <row r="114" spans="2:14" ht="30" hidden="1" customHeight="1" x14ac:dyDescent="0.25">
      <c r="B114" s="20">
        <f>7+7</f>
        <v>14</v>
      </c>
      <c r="C114"/>
      <c r="D114" t="s">
        <v>127</v>
      </c>
      <c r="E114" t="s">
        <v>11</v>
      </c>
      <c r="F114" t="s">
        <v>6</v>
      </c>
      <c r="G114" t="s">
        <v>19</v>
      </c>
      <c r="H114" t="s">
        <v>35</v>
      </c>
      <c r="I114" s="23" t="s">
        <v>322</v>
      </c>
      <c r="J114" s="12">
        <v>0</v>
      </c>
      <c r="K114" s="19"/>
      <c r="L114" s="12">
        <f>Data[[#This Row],[Replacement Cost]]*Data[[#This Row],[Quantity]]/2</f>
        <v>28</v>
      </c>
      <c r="M114" s="12">
        <v>4</v>
      </c>
      <c r="N114" s="12">
        <f>Data[[#This Row],[Quantity]]*Data[[#This Row],[Replacement Cost]]</f>
        <v>56</v>
      </c>
    </row>
    <row r="115" spans="2:14" ht="30" hidden="1" customHeight="1" x14ac:dyDescent="0.25">
      <c r="B115" s="20">
        <f>18+7</f>
        <v>25</v>
      </c>
      <c r="C115"/>
      <c r="D115" t="s">
        <v>108</v>
      </c>
      <c r="E115" t="s">
        <v>11</v>
      </c>
      <c r="F115" t="s">
        <v>6</v>
      </c>
      <c r="G115" t="s">
        <v>19</v>
      </c>
      <c r="H115" t="s">
        <v>31</v>
      </c>
      <c r="I115" s="23" t="s">
        <v>311</v>
      </c>
      <c r="J115" s="12">
        <v>0</v>
      </c>
      <c r="K115" s="19"/>
      <c r="L115" s="12">
        <f>Data[[#This Row],[Replacement Cost]]*Data[[#This Row],[Quantity]]/2</f>
        <v>15.625</v>
      </c>
      <c r="M115" s="12">
        <v>1.25</v>
      </c>
      <c r="N115" s="12">
        <f>Data[[#This Row],[Quantity]]*Data[[#This Row],[Replacement Cost]]</f>
        <v>31.25</v>
      </c>
    </row>
    <row r="116" spans="2:14" ht="30" hidden="1" customHeight="1" x14ac:dyDescent="0.25">
      <c r="B116" s="20">
        <f>7+7</f>
        <v>14</v>
      </c>
      <c r="C116"/>
      <c r="D116" t="s">
        <v>84</v>
      </c>
      <c r="E116" t="s">
        <v>11</v>
      </c>
      <c r="F116" t="s">
        <v>5</v>
      </c>
      <c r="G116" t="s">
        <v>19</v>
      </c>
      <c r="H116" t="s">
        <v>35</v>
      </c>
      <c r="I116" s="23" t="s">
        <v>289</v>
      </c>
      <c r="J116" s="12">
        <v>0</v>
      </c>
      <c r="K116" s="19"/>
      <c r="L116" s="12">
        <f>Data[[#This Row],[Replacement Cost]]*Data[[#This Row],[Quantity]]/2</f>
        <v>35</v>
      </c>
      <c r="M116" s="12">
        <v>5</v>
      </c>
      <c r="N116" s="12">
        <f>Data[[#This Row],[Quantity]]*Data[[#This Row],[Replacement Cost]]</f>
        <v>70</v>
      </c>
    </row>
    <row r="117" spans="2:14" ht="30" hidden="1" customHeight="1" x14ac:dyDescent="0.25">
      <c r="B117" s="20">
        <v>2</v>
      </c>
      <c r="C117"/>
      <c r="D117" t="s">
        <v>121</v>
      </c>
      <c r="E117" t="s">
        <v>11</v>
      </c>
      <c r="F117" t="s">
        <v>5</v>
      </c>
      <c r="G117" t="s">
        <v>19</v>
      </c>
      <c r="H117" t="s">
        <v>79</v>
      </c>
      <c r="I117" s="23" t="s">
        <v>285</v>
      </c>
      <c r="J117" s="12">
        <v>0</v>
      </c>
      <c r="K117" s="19"/>
      <c r="L117" s="12">
        <f>Data[[#This Row],[Replacement Cost]]*Data[[#This Row],[Quantity]]/2</f>
        <v>16.88</v>
      </c>
      <c r="M117" s="12">
        <v>16.88</v>
      </c>
      <c r="N117" s="12">
        <f>Data[[#This Row],[Quantity]]*Data[[#This Row],[Replacement Cost]]</f>
        <v>33.76</v>
      </c>
    </row>
    <row r="118" spans="2:14" ht="30" hidden="1" customHeight="1" x14ac:dyDescent="0.25">
      <c r="B118" s="20">
        <f>8+7</f>
        <v>15</v>
      </c>
      <c r="C118"/>
      <c r="D118" t="s">
        <v>157</v>
      </c>
      <c r="E118" t="s">
        <v>11</v>
      </c>
      <c r="F118" t="s">
        <v>6</v>
      </c>
      <c r="G118" t="s">
        <v>19</v>
      </c>
      <c r="H118" t="s">
        <v>35</v>
      </c>
      <c r="I118" s="23" t="s">
        <v>365</v>
      </c>
      <c r="J118" s="12">
        <v>0</v>
      </c>
      <c r="K118" s="19"/>
      <c r="L118" s="12">
        <f>Data[[#This Row],[Replacement Cost]]*Data[[#This Row],[Quantity]]/2</f>
        <v>75</v>
      </c>
      <c r="M118" s="12">
        <v>10</v>
      </c>
      <c r="N118" s="12">
        <f>Data[[#This Row],[Quantity]]*Data[[#This Row],[Replacement Cost]]</f>
        <v>150</v>
      </c>
    </row>
    <row r="119" spans="2:14" ht="30" hidden="1" customHeight="1" x14ac:dyDescent="0.25">
      <c r="B119" s="20">
        <v>1</v>
      </c>
      <c r="C119"/>
      <c r="D119" t="s">
        <v>78</v>
      </c>
      <c r="E119" t="s">
        <v>11</v>
      </c>
      <c r="F119" t="s">
        <v>5</v>
      </c>
      <c r="G119" t="s">
        <v>19</v>
      </c>
      <c r="H119" t="s">
        <v>31</v>
      </c>
      <c r="I119" s="26" t="s">
        <v>284</v>
      </c>
      <c r="J119" s="12">
        <v>0</v>
      </c>
      <c r="K119" s="19"/>
      <c r="L119" s="12">
        <f>Data[[#This Row],[Replacement Cost]]*Data[[#This Row],[Quantity]]/2</f>
        <v>15.25</v>
      </c>
      <c r="M119" s="12">
        <v>30.5</v>
      </c>
      <c r="N119" s="12">
        <f>Data[[#This Row],[Quantity]]*Data[[#This Row],[Replacement Cost]]</f>
        <v>30.5</v>
      </c>
    </row>
    <row r="120" spans="2:14" ht="30" hidden="1" customHeight="1" x14ac:dyDescent="0.25">
      <c r="B120" s="20">
        <f>9+7</f>
        <v>16</v>
      </c>
      <c r="C120"/>
      <c r="D120" t="s">
        <v>129</v>
      </c>
      <c r="E120" t="s">
        <v>11</v>
      </c>
      <c r="F120" t="s">
        <v>6</v>
      </c>
      <c r="G120" t="s">
        <v>19</v>
      </c>
      <c r="H120" t="s">
        <v>35</v>
      </c>
      <c r="I120" s="23" t="s">
        <v>322</v>
      </c>
      <c r="J120" s="12">
        <v>0</v>
      </c>
      <c r="K120" s="19"/>
      <c r="L120" s="12">
        <f>Data[[#This Row],[Replacement Cost]]*Data[[#This Row],[Quantity]]/2</f>
        <v>32</v>
      </c>
      <c r="M120" s="12">
        <v>4</v>
      </c>
      <c r="N120" s="12">
        <f>Data[[#This Row],[Quantity]]*Data[[#This Row],[Replacement Cost]]</f>
        <v>64</v>
      </c>
    </row>
    <row r="121" spans="2:14" ht="30" hidden="1" customHeight="1" x14ac:dyDescent="0.25">
      <c r="B121" s="20">
        <f>4+2</f>
        <v>6</v>
      </c>
      <c r="C121"/>
      <c r="D121" t="s">
        <v>146</v>
      </c>
      <c r="E121" t="s">
        <v>11</v>
      </c>
      <c r="F121" t="s">
        <v>5</v>
      </c>
      <c r="G121" t="s">
        <v>19</v>
      </c>
      <c r="H121" t="s">
        <v>35</v>
      </c>
      <c r="I121" s="23" t="s">
        <v>348</v>
      </c>
      <c r="J121" s="12">
        <v>0</v>
      </c>
      <c r="K121" s="19"/>
      <c r="L121" s="12">
        <f>Data[[#This Row],[Replacement Cost]]*Data[[#This Row],[Quantity]]/2</f>
        <v>21</v>
      </c>
      <c r="M121" s="12">
        <v>7</v>
      </c>
      <c r="N121" s="12">
        <f>Data[[#This Row],[Quantity]]*Data[[#This Row],[Replacement Cost]]</f>
        <v>42</v>
      </c>
    </row>
    <row r="122" spans="2:14" ht="30" hidden="1" customHeight="1" x14ac:dyDescent="0.25">
      <c r="B122" s="20">
        <f>7+7</f>
        <v>14</v>
      </c>
      <c r="C122"/>
      <c r="D122" t="s">
        <v>128</v>
      </c>
      <c r="E122" t="s">
        <v>11</v>
      </c>
      <c r="F122" t="s">
        <v>6</v>
      </c>
      <c r="G122" t="s">
        <v>19</v>
      </c>
      <c r="H122" t="s">
        <v>35</v>
      </c>
      <c r="I122" s="23" t="s">
        <v>322</v>
      </c>
      <c r="J122" s="12">
        <v>0</v>
      </c>
      <c r="K122" s="19"/>
      <c r="L122" s="12">
        <f>Data[[#This Row],[Replacement Cost]]*Data[[#This Row],[Quantity]]/2</f>
        <v>28</v>
      </c>
      <c r="M122" s="12">
        <v>4</v>
      </c>
      <c r="N122" s="12">
        <f>Data[[#This Row],[Quantity]]*Data[[#This Row],[Replacement Cost]]</f>
        <v>56</v>
      </c>
    </row>
    <row r="123" spans="2:14" ht="30" hidden="1" customHeight="1" x14ac:dyDescent="0.25">
      <c r="B123" s="20">
        <v>8</v>
      </c>
      <c r="C123"/>
      <c r="D123" t="s">
        <v>144</v>
      </c>
      <c r="E123" t="s">
        <v>11</v>
      </c>
      <c r="F123" t="s">
        <v>5</v>
      </c>
      <c r="G123" t="s">
        <v>19</v>
      </c>
      <c r="H123" t="s">
        <v>145</v>
      </c>
      <c r="I123" s="23" t="s">
        <v>347</v>
      </c>
      <c r="J123" s="12">
        <v>0</v>
      </c>
      <c r="K123" s="19"/>
      <c r="L123" s="12">
        <f>Data[[#This Row],[Replacement Cost]]*Data[[#This Row],[Quantity]]/2</f>
        <v>0</v>
      </c>
      <c r="M123" s="12">
        <v>0</v>
      </c>
      <c r="N123" s="12">
        <f>Data[[#This Row],[Quantity]]*Data[[#This Row],[Replacement Cost]]</f>
        <v>0</v>
      </c>
    </row>
    <row r="124" spans="2:14" ht="30" hidden="1" customHeight="1" x14ac:dyDescent="0.25">
      <c r="B124" s="20">
        <f>18+7</f>
        <v>25</v>
      </c>
      <c r="C124"/>
      <c r="D124" t="s">
        <v>147</v>
      </c>
      <c r="E124" t="s">
        <v>11</v>
      </c>
      <c r="F124" t="s">
        <v>5</v>
      </c>
      <c r="G124" t="s">
        <v>19</v>
      </c>
      <c r="H124" t="s">
        <v>148</v>
      </c>
      <c r="I124" s="23" t="s">
        <v>349</v>
      </c>
      <c r="J124" s="12">
        <v>0</v>
      </c>
      <c r="K124" s="19"/>
      <c r="L124" s="12">
        <f>Data[[#This Row],[Replacement Cost]]*Data[[#This Row],[Quantity]]/2</f>
        <v>15.625</v>
      </c>
      <c r="M124" s="12">
        <v>1.25</v>
      </c>
      <c r="N124" s="12">
        <f>Data[[#This Row],[Quantity]]*Data[[#This Row],[Replacement Cost]]</f>
        <v>31.25</v>
      </c>
    </row>
    <row r="125" spans="2:14" ht="30" hidden="1" customHeight="1" x14ac:dyDescent="0.25">
      <c r="B125" s="20">
        <f>33+7</f>
        <v>40</v>
      </c>
      <c r="C125" t="s">
        <v>61</v>
      </c>
      <c r="D125" t="s">
        <v>120</v>
      </c>
      <c r="E125" t="s">
        <v>11</v>
      </c>
      <c r="F125" t="s">
        <v>6</v>
      </c>
      <c r="G125" t="s">
        <v>19</v>
      </c>
      <c r="H125" t="s">
        <v>62</v>
      </c>
      <c r="I125" s="22" t="s">
        <v>274</v>
      </c>
      <c r="J125" s="12">
        <v>0</v>
      </c>
      <c r="K125" s="19"/>
      <c r="L125" s="12">
        <f>Data[[#This Row],[Replacement Cost]]*Data[[#This Row],[Quantity]]/2</f>
        <v>500</v>
      </c>
      <c r="M125" s="12">
        <v>25</v>
      </c>
      <c r="N125" s="12">
        <f>Data[[#This Row],[Quantity]]*Data[[#This Row],[Replacement Cost]]</f>
        <v>1000</v>
      </c>
    </row>
    <row r="126" spans="2:14" ht="30" hidden="1" customHeight="1" x14ac:dyDescent="0.25">
      <c r="B126" s="20">
        <v>10</v>
      </c>
      <c r="C126"/>
      <c r="D126" t="s">
        <v>83</v>
      </c>
      <c r="E126" t="s">
        <v>11</v>
      </c>
      <c r="F126" t="s">
        <v>6</v>
      </c>
      <c r="G126" t="s">
        <v>19</v>
      </c>
      <c r="H126" t="s">
        <v>123</v>
      </c>
      <c r="I126" s="23" t="s">
        <v>293</v>
      </c>
      <c r="J126" s="28">
        <v>0</v>
      </c>
      <c r="K126" s="19"/>
      <c r="L126" s="12">
        <f>Data[[#This Row],[Replacement Cost]]*Data[[#This Row],[Quantity]]/2</f>
        <v>35</v>
      </c>
      <c r="M126" s="12">
        <v>7</v>
      </c>
      <c r="N126" s="12">
        <f>Data[[#This Row],[Quantity]]*Data[[#This Row],[Replacement Cost]]</f>
        <v>70</v>
      </c>
    </row>
    <row r="127" spans="2:14" ht="30" hidden="1" customHeight="1" x14ac:dyDescent="0.25">
      <c r="B127" s="20">
        <f>15+5</f>
        <v>20</v>
      </c>
      <c r="C127" t="s">
        <v>271</v>
      </c>
      <c r="D127" t="s">
        <v>60</v>
      </c>
      <c r="E127" t="s">
        <v>11</v>
      </c>
      <c r="F127" t="s">
        <v>6</v>
      </c>
      <c r="G127" t="s">
        <v>19</v>
      </c>
      <c r="H127" t="s">
        <v>31</v>
      </c>
      <c r="I127" s="22" t="s">
        <v>272</v>
      </c>
      <c r="J127" s="12">
        <v>0</v>
      </c>
      <c r="K127" s="19"/>
      <c r="L127" s="12">
        <f>Data[[#This Row],[Replacement Cost]]*Data[[#This Row],[Quantity]]/2</f>
        <v>100</v>
      </c>
      <c r="M127" s="12">
        <v>10</v>
      </c>
      <c r="N127" s="12">
        <f>Data[[#This Row],[Quantity]]*Data[[#This Row],[Replacement Cost]]</f>
        <v>200</v>
      </c>
    </row>
    <row r="128" spans="2:14" ht="30" hidden="1" customHeight="1" x14ac:dyDescent="0.25">
      <c r="B128" s="20">
        <v>12</v>
      </c>
      <c r="C128" t="s">
        <v>344</v>
      </c>
      <c r="D128" t="s">
        <v>141</v>
      </c>
      <c r="E128" t="s">
        <v>11</v>
      </c>
      <c r="F128" t="s">
        <v>6</v>
      </c>
      <c r="G128" t="s">
        <v>19</v>
      </c>
      <c r="H128" t="s">
        <v>79</v>
      </c>
      <c r="I128" s="23" t="s">
        <v>343</v>
      </c>
      <c r="J128" s="12">
        <v>0</v>
      </c>
      <c r="K128" s="19"/>
      <c r="L128" s="12">
        <f>Data[[#This Row],[Replacement Cost]]*Data[[#This Row],[Quantity]]/2</f>
        <v>24</v>
      </c>
      <c r="M128" s="12">
        <v>4</v>
      </c>
      <c r="N128" s="12">
        <f>Data[[#This Row],[Quantity]]*Data[[#This Row],[Replacement Cost]]</f>
        <v>48</v>
      </c>
    </row>
    <row r="129" spans="2:14" ht="30" hidden="1" customHeight="1" x14ac:dyDescent="0.25">
      <c r="B129" s="20">
        <v>1</v>
      </c>
      <c r="C129" t="s">
        <v>893</v>
      </c>
      <c r="D129" t="s">
        <v>894</v>
      </c>
      <c r="E129" t="s">
        <v>11</v>
      </c>
      <c r="F129" t="s">
        <v>5</v>
      </c>
      <c r="G129" t="s">
        <v>17</v>
      </c>
      <c r="H129" t="s">
        <v>35</v>
      </c>
      <c r="I129" s="30" t="s">
        <v>895</v>
      </c>
      <c r="J129" s="12">
        <v>0</v>
      </c>
      <c r="K129" s="19"/>
      <c r="L129" s="12">
        <f>Data[[#This Row],[Replacement Cost]]*Data[[#This Row],[Quantity]]/2</f>
        <v>14.25</v>
      </c>
      <c r="M129" s="12">
        <v>28.5</v>
      </c>
      <c r="N129" s="12">
        <f>Data[[#This Row],[Quantity]]*Data[[#This Row],[Replacement Cost]]</f>
        <v>28.5</v>
      </c>
    </row>
    <row r="130" spans="2:14" ht="30" hidden="1" customHeight="1" x14ac:dyDescent="0.25">
      <c r="B130" s="20">
        <v>1</v>
      </c>
      <c r="C130" t="s">
        <v>896</v>
      </c>
      <c r="D130" t="s">
        <v>897</v>
      </c>
      <c r="E130" t="s">
        <v>11</v>
      </c>
      <c r="F130" t="s">
        <v>5</v>
      </c>
      <c r="G130" t="s">
        <v>17</v>
      </c>
      <c r="H130" t="s">
        <v>35</v>
      </c>
      <c r="I130" s="30" t="s">
        <v>898</v>
      </c>
      <c r="J130" s="12">
        <v>0</v>
      </c>
      <c r="K130" s="19"/>
      <c r="L130" s="12">
        <f>Data[[#This Row],[Replacement Cost]]*Data[[#This Row],[Quantity]]/2</f>
        <v>14.125</v>
      </c>
      <c r="M130" s="12">
        <v>28.25</v>
      </c>
      <c r="N130" s="12">
        <f>Data[[#This Row],[Quantity]]*Data[[#This Row],[Replacement Cost]]</f>
        <v>28.25</v>
      </c>
    </row>
    <row r="131" spans="2:14" ht="30" hidden="1" customHeight="1" x14ac:dyDescent="0.25">
      <c r="B131" s="20">
        <v>1</v>
      </c>
      <c r="C131"/>
      <c r="D131" t="s">
        <v>899</v>
      </c>
      <c r="E131" t="s">
        <v>11</v>
      </c>
      <c r="F131" t="s">
        <v>5</v>
      </c>
      <c r="G131" t="s">
        <v>17</v>
      </c>
      <c r="H131" t="s">
        <v>35</v>
      </c>
      <c r="I131" s="30" t="s">
        <v>900</v>
      </c>
      <c r="J131" s="12">
        <v>0</v>
      </c>
      <c r="K131" s="19"/>
      <c r="L131" s="12">
        <f>Data[[#This Row],[Replacement Cost]]*Data[[#This Row],[Quantity]]/2</f>
        <v>15</v>
      </c>
      <c r="M131" s="12">
        <v>30</v>
      </c>
      <c r="N131" s="12">
        <f>Data[[#This Row],[Quantity]]*Data[[#This Row],[Replacement Cost]]</f>
        <v>30</v>
      </c>
    </row>
    <row r="132" spans="2:14" ht="30" hidden="1" customHeight="1" x14ac:dyDescent="0.25">
      <c r="B132" s="20">
        <v>1</v>
      </c>
      <c r="C132" t="s">
        <v>901</v>
      </c>
      <c r="D132" t="s">
        <v>902</v>
      </c>
      <c r="E132" t="s">
        <v>11</v>
      </c>
      <c r="F132" t="s">
        <v>5</v>
      </c>
      <c r="G132" t="s">
        <v>17</v>
      </c>
      <c r="H132" t="s">
        <v>35</v>
      </c>
      <c r="I132" s="30" t="s">
        <v>903</v>
      </c>
      <c r="J132" s="12">
        <v>0</v>
      </c>
      <c r="K132" s="19"/>
      <c r="L132" s="12">
        <f>Data[[#This Row],[Replacement Cost]]*Data[[#This Row],[Quantity]]/2</f>
        <v>40</v>
      </c>
      <c r="M132" s="12">
        <v>80</v>
      </c>
      <c r="N132" s="12">
        <f>Data[[#This Row],[Quantity]]*Data[[#This Row],[Replacement Cost]]</f>
        <v>80</v>
      </c>
    </row>
    <row r="133" spans="2:14" ht="30" hidden="1" customHeight="1" x14ac:dyDescent="0.25">
      <c r="B133" s="20">
        <v>1</v>
      </c>
      <c r="C133" t="s">
        <v>893</v>
      </c>
      <c r="D133" t="s">
        <v>904</v>
      </c>
      <c r="E133" t="s">
        <v>11</v>
      </c>
      <c r="F133" t="s">
        <v>5</v>
      </c>
      <c r="G133" t="s">
        <v>17</v>
      </c>
      <c r="H133" t="s">
        <v>35</v>
      </c>
      <c r="I133" s="30" t="s">
        <v>905</v>
      </c>
      <c r="J133" s="12">
        <v>0</v>
      </c>
      <c r="K133" s="19"/>
      <c r="L133" s="12">
        <f>Data[[#This Row],[Replacement Cost]]*Data[[#This Row],[Quantity]]/2</f>
        <v>5.5</v>
      </c>
      <c r="M133" s="12">
        <v>11</v>
      </c>
      <c r="N133" s="12">
        <f>Data[[#This Row],[Quantity]]*Data[[#This Row],[Replacement Cost]]</f>
        <v>11</v>
      </c>
    </row>
    <row r="134" spans="2:14" ht="30" hidden="1" customHeight="1" x14ac:dyDescent="0.25">
      <c r="B134" s="20">
        <v>1</v>
      </c>
      <c r="C134"/>
      <c r="D134" t="s">
        <v>906</v>
      </c>
      <c r="E134" t="s">
        <v>11</v>
      </c>
      <c r="F134" t="s">
        <v>5</v>
      </c>
      <c r="G134" t="s">
        <v>17</v>
      </c>
      <c r="H134" t="s">
        <v>35</v>
      </c>
      <c r="I134" s="30" t="s">
        <v>907</v>
      </c>
      <c r="J134" s="12">
        <v>0</v>
      </c>
      <c r="K134" s="19"/>
      <c r="L134" s="12">
        <f>Data[[#This Row],[Replacement Cost]]*Data[[#This Row],[Quantity]]/2</f>
        <v>11</v>
      </c>
      <c r="M134" s="12">
        <v>22</v>
      </c>
      <c r="N134" s="12">
        <f>Data[[#This Row],[Quantity]]*Data[[#This Row],[Replacement Cost]]</f>
        <v>22</v>
      </c>
    </row>
    <row r="135" spans="2:14" ht="30" hidden="1" customHeight="1" x14ac:dyDescent="0.25">
      <c r="B135" s="20">
        <v>1</v>
      </c>
      <c r="C135"/>
      <c r="D135" t="s">
        <v>908</v>
      </c>
      <c r="E135" t="s">
        <v>11</v>
      </c>
      <c r="F135" t="s">
        <v>5</v>
      </c>
      <c r="G135" t="s">
        <v>17</v>
      </c>
      <c r="H135" t="s">
        <v>35</v>
      </c>
      <c r="I135" s="30" t="s">
        <v>909</v>
      </c>
      <c r="J135" s="12">
        <v>0</v>
      </c>
      <c r="K135" s="19"/>
      <c r="L135" s="12">
        <f>IFERROR(#REF!/12,0)</f>
        <v>0</v>
      </c>
      <c r="M135" s="12">
        <v>11</v>
      </c>
      <c r="N135" s="12">
        <f>Data[[#This Row],[Quantity]]*Data[[#This Row],[Replacement Cost]]</f>
        <v>11</v>
      </c>
    </row>
    <row r="136" spans="2:14" ht="30" hidden="1" customHeight="1" x14ac:dyDescent="0.25">
      <c r="B136" s="20">
        <v>1</v>
      </c>
      <c r="C136"/>
      <c r="D136" t="s">
        <v>910</v>
      </c>
      <c r="E136" t="s">
        <v>11</v>
      </c>
      <c r="F136" t="s">
        <v>5</v>
      </c>
      <c r="G136" t="s">
        <v>17</v>
      </c>
      <c r="H136" t="s">
        <v>35</v>
      </c>
      <c r="I136" s="30" t="s">
        <v>911</v>
      </c>
      <c r="J136" s="12">
        <v>0</v>
      </c>
      <c r="K136" s="19"/>
      <c r="L136" s="12">
        <f>IFERROR(#REF!/12,0)</f>
        <v>0</v>
      </c>
      <c r="M136" s="12">
        <v>16</v>
      </c>
      <c r="N136" s="12">
        <f>Data[[#This Row],[Quantity]]*Data[[#This Row],[Replacement Cost]]</f>
        <v>16</v>
      </c>
    </row>
    <row r="137" spans="2:14" ht="30" hidden="1" customHeight="1" x14ac:dyDescent="0.25">
      <c r="B137" s="20">
        <v>1</v>
      </c>
      <c r="C137"/>
      <c r="D137" t="s">
        <v>912</v>
      </c>
      <c r="E137" t="s">
        <v>11</v>
      </c>
      <c r="F137" t="s">
        <v>5</v>
      </c>
      <c r="G137" t="s">
        <v>17</v>
      </c>
      <c r="I137" s="30"/>
      <c r="J137" s="12"/>
      <c r="K137" s="19"/>
      <c r="L137" s="12">
        <f>IFERROR(#REF!/12,0)</f>
        <v>0</v>
      </c>
      <c r="M137" s="12"/>
      <c r="N137" s="12">
        <f>Data[[#This Row],[Quantity]]*Data[[#This Row],[Replacement Cost]]</f>
        <v>0</v>
      </c>
    </row>
    <row r="138" spans="2:14" ht="30" hidden="1" customHeight="1" x14ac:dyDescent="0.25">
      <c r="B138" s="20">
        <v>6</v>
      </c>
      <c r="C138"/>
      <c r="D138" t="s">
        <v>277</v>
      </c>
      <c r="E138" t="s">
        <v>14</v>
      </c>
      <c r="F138" t="s">
        <v>6</v>
      </c>
      <c r="G138" t="s">
        <v>19</v>
      </c>
      <c r="H138" t="s">
        <v>35</v>
      </c>
      <c r="I138" s="22" t="s">
        <v>276</v>
      </c>
      <c r="J138" s="12">
        <v>0</v>
      </c>
      <c r="K138" s="19"/>
      <c r="L138" s="12">
        <f>Data[[#This Row],[Replacement Cost]]*Data[[#This Row],[Quantity]]/2</f>
        <v>30</v>
      </c>
      <c r="M138" s="12">
        <v>10</v>
      </c>
      <c r="N138" s="12">
        <f>Data[[#This Row],[Quantity]]*Data[[#This Row],[Replacement Cost]]</f>
        <v>60</v>
      </c>
    </row>
    <row r="139" spans="2:14" ht="30" customHeight="1" x14ac:dyDescent="0.25">
      <c r="B139" s="20">
        <v>0</v>
      </c>
      <c r="C139"/>
      <c r="D139" t="s">
        <v>920</v>
      </c>
      <c r="E139" t="s">
        <v>14</v>
      </c>
      <c r="F139" t="s">
        <v>5</v>
      </c>
      <c r="G139" t="s">
        <v>18</v>
      </c>
      <c r="H139" t="s">
        <v>35</v>
      </c>
      <c r="I139" s="27" t="s">
        <v>921</v>
      </c>
      <c r="J139" s="28">
        <v>0</v>
      </c>
      <c r="K139" s="19"/>
      <c r="L139" s="12">
        <f>Data[[#This Row],[Replacement Cost]]*Data[[#This Row],[Quantity]]/2</f>
        <v>0</v>
      </c>
      <c r="M139" s="12">
        <v>12</v>
      </c>
      <c r="N139" s="12">
        <f>Data[[#This Row],[Quantity]]*Data[[#This Row],[Replacement Cost]]</f>
        <v>0</v>
      </c>
    </row>
    <row r="140" spans="2:14" ht="30" customHeight="1" x14ac:dyDescent="0.25">
      <c r="B140" s="20">
        <v>0</v>
      </c>
      <c r="C140"/>
      <c r="D140" t="s">
        <v>922</v>
      </c>
      <c r="E140" t="s">
        <v>14</v>
      </c>
      <c r="F140" t="s">
        <v>5</v>
      </c>
      <c r="G140" t="s">
        <v>18</v>
      </c>
      <c r="H140" t="s">
        <v>35</v>
      </c>
      <c r="I140" s="30"/>
      <c r="J140" s="28">
        <v>0</v>
      </c>
      <c r="K140" s="19"/>
      <c r="L140" s="12">
        <f>Data[[#This Row],[Replacement Cost]]*Data[[#This Row],[Quantity]]/2</f>
        <v>0</v>
      </c>
      <c r="M140" s="12">
        <v>30</v>
      </c>
      <c r="N140" s="12">
        <f>Data[[#This Row],[Quantity]]*Data[[#This Row],[Replacement Cost]]</f>
        <v>0</v>
      </c>
    </row>
    <row r="141" spans="2:14" ht="30" customHeight="1" x14ac:dyDescent="0.25">
      <c r="B141" s="20">
        <v>1</v>
      </c>
      <c r="C141"/>
      <c r="D141" t="s">
        <v>569</v>
      </c>
      <c r="E141" t="s">
        <v>14</v>
      </c>
      <c r="F141" t="s">
        <v>5</v>
      </c>
      <c r="G141" t="s">
        <v>18</v>
      </c>
      <c r="H141" t="s">
        <v>31</v>
      </c>
      <c r="I141" s="29" t="s">
        <v>570</v>
      </c>
      <c r="J141" s="12">
        <v>0</v>
      </c>
      <c r="K141" s="19"/>
      <c r="L141" s="12">
        <f>Data[[#This Row],[Replacement Cost]]*Data[[#This Row],[Quantity]]/2</f>
        <v>1.75</v>
      </c>
      <c r="M141" s="12">
        <v>3.5</v>
      </c>
      <c r="N141" s="12">
        <f>Data[[#This Row],[Quantity]]*Data[[#This Row],[Replacement Cost]]</f>
        <v>3.5</v>
      </c>
    </row>
    <row r="142" spans="2:14" ht="30" customHeight="1" x14ac:dyDescent="0.25">
      <c r="B142" s="20">
        <v>1</v>
      </c>
      <c r="C142"/>
      <c r="D142" t="s">
        <v>624</v>
      </c>
      <c r="E142" t="s">
        <v>14</v>
      </c>
      <c r="F142" t="s">
        <v>7</v>
      </c>
      <c r="G142" t="s">
        <v>18</v>
      </c>
      <c r="H142" t="s">
        <v>31</v>
      </c>
      <c r="I142" s="29" t="s">
        <v>625</v>
      </c>
      <c r="J142" s="12">
        <v>0</v>
      </c>
      <c r="K142" s="19"/>
      <c r="L142" s="12">
        <f>Data[[#This Row],[Replacement Cost]]*Data[[#This Row],[Quantity]]/2</f>
        <v>3</v>
      </c>
      <c r="M142" s="12">
        <v>6</v>
      </c>
      <c r="N142" s="12">
        <f>Data[[#This Row],[Quantity]]*Data[[#This Row],[Replacement Cost]]</f>
        <v>6</v>
      </c>
    </row>
    <row r="143" spans="2:14" ht="30" customHeight="1" x14ac:dyDescent="0.25">
      <c r="B143" s="20">
        <v>1</v>
      </c>
      <c r="C143"/>
      <c r="D143" t="s">
        <v>603</v>
      </c>
      <c r="E143" t="s">
        <v>14</v>
      </c>
      <c r="F143" t="s">
        <v>6</v>
      </c>
      <c r="G143" t="s">
        <v>18</v>
      </c>
      <c r="H143" t="s">
        <v>31</v>
      </c>
      <c r="I143" s="29" t="s">
        <v>604</v>
      </c>
      <c r="J143" s="12">
        <v>0</v>
      </c>
      <c r="K143" s="19"/>
      <c r="L143" s="12">
        <f>Data[[#This Row],[Replacement Cost]]*Data[[#This Row],[Quantity]]/2</f>
        <v>6.5</v>
      </c>
      <c r="M143" s="12">
        <v>13</v>
      </c>
      <c r="N143" s="12">
        <f>Data[[#This Row],[Quantity]]*Data[[#This Row],[Replacement Cost]]</f>
        <v>13</v>
      </c>
    </row>
    <row r="144" spans="2:14" ht="30" customHeight="1" x14ac:dyDescent="0.25">
      <c r="B144" s="20">
        <v>1</v>
      </c>
      <c r="C144" t="s">
        <v>628</v>
      </c>
      <c r="D144" t="s">
        <v>629</v>
      </c>
      <c r="E144" t="s">
        <v>14</v>
      </c>
      <c r="F144" t="s">
        <v>5</v>
      </c>
      <c r="G144" t="s">
        <v>18</v>
      </c>
      <c r="H144" t="s">
        <v>31</v>
      </c>
      <c r="I144" s="29" t="s">
        <v>630</v>
      </c>
      <c r="J144" s="12">
        <v>0</v>
      </c>
      <c r="K144" s="19"/>
      <c r="L144" s="12">
        <f>Data[[#This Row],[Replacement Cost]]*Data[[#This Row],[Quantity]]/2</f>
        <v>6.875</v>
      </c>
      <c r="M144" s="12">
        <v>13.75</v>
      </c>
      <c r="N144" s="12">
        <f>Data[[#This Row],[Quantity]]*Data[[#This Row],[Replacement Cost]]</f>
        <v>13.75</v>
      </c>
    </row>
    <row r="145" spans="2:14" ht="30" hidden="1" customHeight="1" x14ac:dyDescent="0.25">
      <c r="B145" s="20">
        <v>4</v>
      </c>
      <c r="C145"/>
      <c r="D145" t="s">
        <v>548</v>
      </c>
      <c r="E145" t="s">
        <v>14</v>
      </c>
      <c r="F145" t="s">
        <v>5</v>
      </c>
      <c r="G145" t="s">
        <v>16</v>
      </c>
      <c r="H145" t="s">
        <v>35</v>
      </c>
      <c r="I145" s="29" t="s">
        <v>549</v>
      </c>
      <c r="J145" s="12">
        <v>0</v>
      </c>
      <c r="K145" s="19"/>
      <c r="L145" s="12">
        <f>Data[[#This Row],[Replacement Cost]]*Data[[#This Row],[Quantity]]/2</f>
        <v>7.2</v>
      </c>
      <c r="M145" s="12">
        <v>3.6</v>
      </c>
      <c r="N145" s="12">
        <f>Data[[#This Row],[Quantity]]*Data[[#This Row],[Replacement Cost]]</f>
        <v>14.4</v>
      </c>
    </row>
    <row r="146" spans="2:14" ht="30" customHeight="1" x14ac:dyDescent="0.25">
      <c r="B146" s="20">
        <v>0</v>
      </c>
      <c r="C146"/>
      <c r="D146" t="s">
        <v>637</v>
      </c>
      <c r="E146" t="s">
        <v>14</v>
      </c>
      <c r="F146" t="s">
        <v>6</v>
      </c>
      <c r="G146" t="s">
        <v>18</v>
      </c>
      <c r="H146" t="s">
        <v>35</v>
      </c>
      <c r="I146" s="29" t="s">
        <v>638</v>
      </c>
      <c r="J146" s="12">
        <v>0</v>
      </c>
      <c r="K146" s="19"/>
      <c r="L146" s="12">
        <f>Data[[#This Row],[Replacement Cost]]*Data[[#This Row],[Quantity]]/2</f>
        <v>0</v>
      </c>
      <c r="M146" s="12">
        <v>15</v>
      </c>
      <c r="N146" s="12">
        <f>Data[[#This Row],[Quantity]]*Data[[#This Row],[Replacement Cost]]</f>
        <v>0</v>
      </c>
    </row>
    <row r="147" spans="2:14" ht="30" customHeight="1" x14ac:dyDescent="0.25">
      <c r="B147" s="20">
        <v>4</v>
      </c>
      <c r="C147"/>
      <c r="D147" t="s">
        <v>600</v>
      </c>
      <c r="E147" t="s">
        <v>14</v>
      </c>
      <c r="F147" t="s">
        <v>5</v>
      </c>
      <c r="G147" t="s">
        <v>18</v>
      </c>
      <c r="H147" t="s">
        <v>35</v>
      </c>
      <c r="I147" s="29" t="s">
        <v>599</v>
      </c>
      <c r="J147" s="12">
        <v>0</v>
      </c>
      <c r="K147" s="19"/>
      <c r="L147" s="12">
        <f>Data[[#This Row],[Replacement Cost]]*Data[[#This Row],[Quantity]]/2</f>
        <v>8</v>
      </c>
      <c r="M147" s="12">
        <f>16/4</f>
        <v>4</v>
      </c>
      <c r="N147" s="12">
        <f>Data[[#This Row],[Quantity]]*Data[[#This Row],[Replacement Cost]]</f>
        <v>16</v>
      </c>
    </row>
    <row r="148" spans="2:14" ht="30" hidden="1" customHeight="1" x14ac:dyDescent="0.25">
      <c r="B148" s="20">
        <v>2</v>
      </c>
      <c r="C148"/>
      <c r="D148" t="s">
        <v>661</v>
      </c>
      <c r="E148" t="s">
        <v>14</v>
      </c>
      <c r="F148" t="s">
        <v>5</v>
      </c>
      <c r="G148" t="s">
        <v>659</v>
      </c>
      <c r="H148" t="s">
        <v>31</v>
      </c>
      <c r="I148" s="29" t="s">
        <v>396</v>
      </c>
      <c r="J148" s="12">
        <v>0</v>
      </c>
      <c r="K148" s="19"/>
      <c r="L148" s="12">
        <f>Data[[#This Row],[Replacement Cost]]*Data[[#This Row],[Quantity]]/2</f>
        <v>8</v>
      </c>
      <c r="M148" s="12">
        <v>8</v>
      </c>
      <c r="N148" s="12">
        <f>Data[[#This Row],[Quantity]]*Data[[#This Row],[Replacement Cost]]</f>
        <v>16</v>
      </c>
    </row>
    <row r="149" spans="2:14" ht="30" hidden="1" customHeight="1" x14ac:dyDescent="0.25">
      <c r="B149" s="20">
        <v>1</v>
      </c>
      <c r="C149" t="s">
        <v>545</v>
      </c>
      <c r="D149" t="s">
        <v>546</v>
      </c>
      <c r="E149" t="s">
        <v>14</v>
      </c>
      <c r="F149" t="s">
        <v>6</v>
      </c>
      <c r="G149" t="s">
        <v>17</v>
      </c>
      <c r="H149" t="s">
        <v>123</v>
      </c>
      <c r="I149" s="29" t="s">
        <v>547</v>
      </c>
      <c r="J149" s="12">
        <v>0</v>
      </c>
      <c r="K149" s="19"/>
      <c r="L149" s="12">
        <f>Data[[#This Row],[Replacement Cost]]*Data[[#This Row],[Quantity]]/2</f>
        <v>10</v>
      </c>
      <c r="M149" s="12">
        <v>20</v>
      </c>
      <c r="N149" s="12">
        <f>Data[[#This Row],[Quantity]]*Data[[#This Row],[Replacement Cost]]</f>
        <v>20</v>
      </c>
    </row>
    <row r="150" spans="2:14" ht="30" hidden="1" customHeight="1" x14ac:dyDescent="0.25">
      <c r="B150" s="20">
        <v>1</v>
      </c>
      <c r="C150"/>
      <c r="D150" t="s">
        <v>601</v>
      </c>
      <c r="E150" t="s">
        <v>14</v>
      </c>
      <c r="F150" t="s">
        <v>5</v>
      </c>
      <c r="G150" t="s">
        <v>17</v>
      </c>
      <c r="H150" t="s">
        <v>35</v>
      </c>
      <c r="I150" s="29" t="s">
        <v>602</v>
      </c>
      <c r="J150" s="12">
        <v>0</v>
      </c>
      <c r="K150" s="19"/>
      <c r="L150" s="12">
        <f>Data[[#This Row],[Replacement Cost]]*Data[[#This Row],[Quantity]]/2</f>
        <v>12</v>
      </c>
      <c r="M150" s="12">
        <v>24</v>
      </c>
      <c r="N150" s="12">
        <f>Data[[#This Row],[Quantity]]*Data[[#This Row],[Replacement Cost]]</f>
        <v>24</v>
      </c>
    </row>
    <row r="151" spans="2:14" ht="30" customHeight="1" x14ac:dyDescent="0.25">
      <c r="B151" s="20">
        <v>1</v>
      </c>
      <c r="C151" t="s">
        <v>605</v>
      </c>
      <c r="D151" t="s">
        <v>635</v>
      </c>
      <c r="E151" t="s">
        <v>14</v>
      </c>
      <c r="F151" t="s">
        <v>5</v>
      </c>
      <c r="G151" t="s">
        <v>18</v>
      </c>
      <c r="H151" t="s">
        <v>35</v>
      </c>
      <c r="I151" s="29" t="s">
        <v>636</v>
      </c>
      <c r="J151" s="12">
        <v>0</v>
      </c>
      <c r="K151" s="19"/>
      <c r="L151" s="12">
        <f>Data[[#This Row],[Replacement Cost]]*Data[[#This Row],[Quantity]]/2</f>
        <v>14</v>
      </c>
      <c r="M151" s="12">
        <v>28</v>
      </c>
      <c r="N151" s="12">
        <f>Data[[#This Row],[Quantity]]*Data[[#This Row],[Replacement Cost]]</f>
        <v>28</v>
      </c>
    </row>
    <row r="152" spans="2:14" ht="30" customHeight="1" x14ac:dyDescent="0.25">
      <c r="B152" s="20">
        <v>1</v>
      </c>
      <c r="C152"/>
      <c r="D152" t="s">
        <v>560</v>
      </c>
      <c r="E152" t="s">
        <v>14</v>
      </c>
      <c r="F152" t="s">
        <v>5</v>
      </c>
      <c r="G152" t="s">
        <v>18</v>
      </c>
      <c r="H152" t="s">
        <v>35</v>
      </c>
      <c r="I152" s="29" t="s">
        <v>561</v>
      </c>
      <c r="J152" s="12">
        <v>0</v>
      </c>
      <c r="K152" s="19"/>
      <c r="L152" s="12">
        <f>Data[[#This Row],[Replacement Cost]]*Data[[#This Row],[Quantity]]/2</f>
        <v>15</v>
      </c>
      <c r="M152" s="12">
        <v>30</v>
      </c>
      <c r="N152" s="12">
        <f>Data[[#This Row],[Quantity]]*Data[[#This Row],[Replacement Cost]]</f>
        <v>30</v>
      </c>
    </row>
    <row r="153" spans="2:14" ht="30" customHeight="1" x14ac:dyDescent="0.25">
      <c r="B153" s="20">
        <v>1</v>
      </c>
      <c r="C153"/>
      <c r="D153" t="s">
        <v>579</v>
      </c>
      <c r="E153" t="s">
        <v>14</v>
      </c>
      <c r="F153" t="s">
        <v>5</v>
      </c>
      <c r="G153" t="s">
        <v>18</v>
      </c>
      <c r="H153" t="s">
        <v>35</v>
      </c>
      <c r="I153" s="26" t="s">
        <v>580</v>
      </c>
      <c r="J153" s="28">
        <v>0</v>
      </c>
      <c r="K153" s="19"/>
      <c r="L153" s="12">
        <f>Data[[#This Row],[Replacement Cost]]*Data[[#This Row],[Quantity]]/2</f>
        <v>15</v>
      </c>
      <c r="M153" s="12">
        <v>30</v>
      </c>
      <c r="N153" s="12">
        <f>Data[[#This Row],[Quantity]]*Data[[#This Row],[Replacement Cost]]</f>
        <v>30</v>
      </c>
    </row>
    <row r="154" spans="2:14" ht="30" customHeight="1" x14ac:dyDescent="0.25">
      <c r="B154" s="20">
        <v>1</v>
      </c>
      <c r="C154"/>
      <c r="D154" t="s">
        <v>587</v>
      </c>
      <c r="E154" t="s">
        <v>14</v>
      </c>
      <c r="F154" t="s">
        <v>6</v>
      </c>
      <c r="G154" t="s">
        <v>18</v>
      </c>
      <c r="H154" t="s">
        <v>31</v>
      </c>
      <c r="I154" s="27" t="s">
        <v>588</v>
      </c>
      <c r="J154" s="12">
        <v>0</v>
      </c>
      <c r="K154" s="19"/>
      <c r="L154" s="12">
        <f>Data[[#This Row],[Replacement Cost]]*Data[[#This Row],[Quantity]]/2</f>
        <v>17.5</v>
      </c>
      <c r="M154" s="12">
        <v>35</v>
      </c>
      <c r="N154" s="12">
        <f>Data[[#This Row],[Quantity]]*Data[[#This Row],[Replacement Cost]]</f>
        <v>35</v>
      </c>
    </row>
    <row r="155" spans="2:14" ht="30" customHeight="1" x14ac:dyDescent="0.25">
      <c r="B155" s="20">
        <v>1</v>
      </c>
      <c r="C155"/>
      <c r="D155" t="s">
        <v>591</v>
      </c>
      <c r="E155" t="s">
        <v>14</v>
      </c>
      <c r="F155" t="s">
        <v>6</v>
      </c>
      <c r="G155" t="s">
        <v>18</v>
      </c>
      <c r="H155" t="s">
        <v>31</v>
      </c>
      <c r="I155" s="26" t="s">
        <v>592</v>
      </c>
      <c r="J155" s="12">
        <v>0</v>
      </c>
      <c r="K155" s="19"/>
      <c r="L155" s="12">
        <f>Data[[#This Row],[Replacement Cost]]*Data[[#This Row],[Quantity]]/2</f>
        <v>18</v>
      </c>
      <c r="M155" s="12">
        <v>36</v>
      </c>
      <c r="N155" s="12">
        <f>Data[[#This Row],[Quantity]]*Data[[#This Row],[Replacement Cost]]</f>
        <v>36</v>
      </c>
    </row>
    <row r="156" spans="2:14" ht="30" customHeight="1" x14ac:dyDescent="0.25">
      <c r="B156" s="20">
        <v>1</v>
      </c>
      <c r="C156" t="s">
        <v>474</v>
      </c>
      <c r="D156" t="s">
        <v>642</v>
      </c>
      <c r="E156" t="s">
        <v>14</v>
      </c>
      <c r="F156" t="s">
        <v>5</v>
      </c>
      <c r="G156" t="s">
        <v>18</v>
      </c>
      <c r="H156" t="s">
        <v>31</v>
      </c>
      <c r="I156" s="27" t="s">
        <v>798</v>
      </c>
      <c r="J156" s="12">
        <v>0</v>
      </c>
      <c r="K156" s="19"/>
      <c r="L156" s="12">
        <f>Data[[#This Row],[Replacement Cost]]*Data[[#This Row],[Quantity]]/2</f>
        <v>18.5</v>
      </c>
      <c r="M156" s="12">
        <v>37</v>
      </c>
      <c r="N156" s="12">
        <f>Data[[#This Row],[Quantity]]*Data[[#This Row],[Replacement Cost]]</f>
        <v>37</v>
      </c>
    </row>
    <row r="157" spans="2:14" ht="30" customHeight="1" x14ac:dyDescent="0.25">
      <c r="B157" s="20">
        <v>2</v>
      </c>
      <c r="C157"/>
      <c r="D157" t="s">
        <v>562</v>
      </c>
      <c r="E157" t="s">
        <v>14</v>
      </c>
      <c r="F157" t="s">
        <v>6</v>
      </c>
      <c r="G157" t="s">
        <v>18</v>
      </c>
      <c r="H157" t="s">
        <v>35</v>
      </c>
      <c r="I157" s="29" t="s">
        <v>563</v>
      </c>
      <c r="J157" s="28">
        <v>0</v>
      </c>
      <c r="K157" s="19"/>
      <c r="L157" s="12">
        <f>Data[[#This Row],[Replacement Cost]]*Data[[#This Row],[Quantity]]/2</f>
        <v>20</v>
      </c>
      <c r="M157" s="12">
        <v>20</v>
      </c>
      <c r="N157" s="12">
        <f>Data[[#This Row],[Quantity]]*Data[[#This Row],[Replacement Cost]]</f>
        <v>40</v>
      </c>
    </row>
    <row r="158" spans="2:14" ht="30" customHeight="1" x14ac:dyDescent="0.25">
      <c r="B158" s="20">
        <v>1</v>
      </c>
      <c r="C158" t="s">
        <v>605</v>
      </c>
      <c r="D158" t="s">
        <v>606</v>
      </c>
      <c r="E158" t="s">
        <v>14</v>
      </c>
      <c r="F158" t="s">
        <v>6</v>
      </c>
      <c r="G158" t="s">
        <v>18</v>
      </c>
      <c r="H158" t="s">
        <v>35</v>
      </c>
      <c r="I158" s="29" t="s">
        <v>607</v>
      </c>
      <c r="J158" s="12">
        <v>0</v>
      </c>
      <c r="K158" s="19"/>
      <c r="L158" s="12">
        <f>Data[[#This Row],[Replacement Cost]]*Data[[#This Row],[Quantity]]/2</f>
        <v>20</v>
      </c>
      <c r="M158" s="12">
        <v>40</v>
      </c>
      <c r="N158" s="12">
        <f>Data[[#This Row],[Quantity]]*Data[[#This Row],[Replacement Cost]]</f>
        <v>40</v>
      </c>
    </row>
    <row r="159" spans="2:14" ht="30" hidden="1" customHeight="1" x14ac:dyDescent="0.25">
      <c r="B159" s="20">
        <v>1</v>
      </c>
      <c r="C159"/>
      <c r="D159" t="s">
        <v>660</v>
      </c>
      <c r="E159" t="s">
        <v>14</v>
      </c>
      <c r="F159" t="s">
        <v>5</v>
      </c>
      <c r="G159" t="s">
        <v>659</v>
      </c>
      <c r="H159" t="s">
        <v>39</v>
      </c>
      <c r="I159" s="29" t="s">
        <v>653</v>
      </c>
      <c r="J159" s="12">
        <v>0</v>
      </c>
      <c r="K159" s="19"/>
      <c r="L159" s="12">
        <f>Data[[#This Row],[Replacement Cost]]*Data[[#This Row],[Quantity]]/2</f>
        <v>20</v>
      </c>
      <c r="M159" s="12">
        <v>40</v>
      </c>
      <c r="N159" s="12">
        <f>Data[[#This Row],[Quantity]]*Data[[#This Row],[Replacement Cost]]</f>
        <v>40</v>
      </c>
    </row>
    <row r="160" spans="2:14" ht="30" customHeight="1" x14ac:dyDescent="0.25">
      <c r="B160" s="20">
        <v>1</v>
      </c>
      <c r="C160"/>
      <c r="D160" t="s">
        <v>567</v>
      </c>
      <c r="E160" t="s">
        <v>14</v>
      </c>
      <c r="F160" t="s">
        <v>6</v>
      </c>
      <c r="G160" t="s">
        <v>18</v>
      </c>
      <c r="H160" t="s">
        <v>123</v>
      </c>
      <c r="I160" s="29" t="s">
        <v>568</v>
      </c>
      <c r="J160" s="12">
        <v>0</v>
      </c>
      <c r="K160" s="19"/>
      <c r="L160" s="12">
        <f>Data[[#This Row],[Replacement Cost]]*Data[[#This Row],[Quantity]]/2</f>
        <v>20.75</v>
      </c>
      <c r="M160" s="12">
        <v>41.5</v>
      </c>
      <c r="N160" s="12">
        <f>Data[[#This Row],[Quantity]]*Data[[#This Row],[Replacement Cost]]</f>
        <v>41.5</v>
      </c>
    </row>
    <row r="161" spans="2:14" ht="30" customHeight="1" x14ac:dyDescent="0.25">
      <c r="B161" s="20">
        <v>1</v>
      </c>
      <c r="C161" t="s">
        <v>223</v>
      </c>
      <c r="D161" t="s">
        <v>622</v>
      </c>
      <c r="E161" t="s">
        <v>14</v>
      </c>
      <c r="F161" t="s">
        <v>5</v>
      </c>
      <c r="G161" t="s">
        <v>18</v>
      </c>
      <c r="H161" t="s">
        <v>31</v>
      </c>
      <c r="I161" s="29" t="s">
        <v>623</v>
      </c>
      <c r="J161" s="12">
        <v>0</v>
      </c>
      <c r="K161" s="19"/>
      <c r="L161" s="12">
        <f>Data[[#This Row],[Replacement Cost]]*Data[[#This Row],[Quantity]]/2</f>
        <v>30</v>
      </c>
      <c r="M161" s="12">
        <v>60</v>
      </c>
      <c r="N161" s="12">
        <f>Data[[#This Row],[Quantity]]*Data[[#This Row],[Replacement Cost]]</f>
        <v>60</v>
      </c>
    </row>
    <row r="162" spans="2:14" ht="30" customHeight="1" x14ac:dyDescent="0.25">
      <c r="B162" s="20">
        <v>1</v>
      </c>
      <c r="C162" t="s">
        <v>626</v>
      </c>
      <c r="D162" t="s">
        <v>643</v>
      </c>
      <c r="E162" t="s">
        <v>14</v>
      </c>
      <c r="F162" t="s">
        <v>5</v>
      </c>
      <c r="G162" t="s">
        <v>18</v>
      </c>
      <c r="H162" t="s">
        <v>31</v>
      </c>
      <c r="I162" s="29" t="s">
        <v>627</v>
      </c>
      <c r="J162" s="12">
        <v>0</v>
      </c>
      <c r="K162" s="19"/>
      <c r="L162" s="12">
        <f>Data[[#This Row],[Replacement Cost]]*Data[[#This Row],[Quantity]]/2</f>
        <v>33.25</v>
      </c>
      <c r="M162" s="12">
        <v>66.5</v>
      </c>
      <c r="N162" s="12">
        <f>Data[[#This Row],[Quantity]]*Data[[#This Row],[Replacement Cost]]</f>
        <v>66.5</v>
      </c>
    </row>
    <row r="163" spans="2:14" ht="30" customHeight="1" x14ac:dyDescent="0.25">
      <c r="B163" s="20">
        <v>0</v>
      </c>
      <c r="C163"/>
      <c r="D163" t="s">
        <v>578</v>
      </c>
      <c r="E163" t="s">
        <v>14</v>
      </c>
      <c r="F163" t="s">
        <v>6</v>
      </c>
      <c r="G163" t="s">
        <v>18</v>
      </c>
      <c r="H163" t="s">
        <v>31</v>
      </c>
      <c r="I163" s="26" t="s">
        <v>919</v>
      </c>
      <c r="J163" s="12">
        <v>0</v>
      </c>
      <c r="K163" s="19"/>
      <c r="L163" s="12">
        <f>Data[[#This Row],[Replacement Cost]]*Data[[#This Row],[Quantity]]/2</f>
        <v>0</v>
      </c>
      <c r="M163" s="12">
        <v>66</v>
      </c>
      <c r="N163" s="12">
        <f>Data[[#This Row],[Quantity]]*Data[[#This Row],[Replacement Cost]]</f>
        <v>0</v>
      </c>
    </row>
    <row r="164" spans="2:14" ht="30" customHeight="1" x14ac:dyDescent="0.25">
      <c r="B164" s="20">
        <v>1</v>
      </c>
      <c r="C164" t="s">
        <v>617</v>
      </c>
      <c r="D164" t="s">
        <v>641</v>
      </c>
      <c r="E164" t="s">
        <v>14</v>
      </c>
      <c r="F164" t="s">
        <v>5</v>
      </c>
      <c r="G164" t="s">
        <v>18</v>
      </c>
      <c r="H164" t="s">
        <v>31</v>
      </c>
      <c r="I164" s="26" t="s">
        <v>618</v>
      </c>
      <c r="J164" s="12">
        <v>0</v>
      </c>
      <c r="K164" s="19"/>
      <c r="L164" s="12">
        <f>Data[[#This Row],[Replacement Cost]]*Data[[#This Row],[Quantity]]/2</f>
        <v>35</v>
      </c>
      <c r="M164" s="12">
        <v>70</v>
      </c>
      <c r="N164" s="12">
        <f>Data[[#This Row],[Quantity]]*Data[[#This Row],[Replacement Cost]]</f>
        <v>70</v>
      </c>
    </row>
    <row r="165" spans="2:14" ht="30" customHeight="1" x14ac:dyDescent="0.25">
      <c r="B165" s="20">
        <v>1</v>
      </c>
      <c r="C165"/>
      <c r="D165" t="s">
        <v>585</v>
      </c>
      <c r="E165" t="s">
        <v>14</v>
      </c>
      <c r="F165" t="s">
        <v>6</v>
      </c>
      <c r="G165" t="s">
        <v>18</v>
      </c>
      <c r="H165" t="s">
        <v>35</v>
      </c>
      <c r="I165" s="29" t="s">
        <v>586</v>
      </c>
      <c r="J165" s="12">
        <v>0</v>
      </c>
      <c r="K165" s="19"/>
      <c r="L165" s="12">
        <f>Data[[#This Row],[Replacement Cost]]*Data[[#This Row],[Quantity]]/2</f>
        <v>43</v>
      </c>
      <c r="M165" s="12">
        <v>86</v>
      </c>
      <c r="N165" s="12">
        <f>Data[[#This Row],[Quantity]]*Data[[#This Row],[Replacement Cost]]</f>
        <v>86</v>
      </c>
    </row>
    <row r="166" spans="2:14" ht="30" hidden="1" customHeight="1" x14ac:dyDescent="0.25">
      <c r="B166" s="20">
        <v>1</v>
      </c>
      <c r="C166" t="s">
        <v>593</v>
      </c>
      <c r="D166" t="s">
        <v>594</v>
      </c>
      <c r="E166" t="s">
        <v>14</v>
      </c>
      <c r="F166" t="s">
        <v>5</v>
      </c>
      <c r="G166" t="s">
        <v>17</v>
      </c>
      <c r="H166" t="s">
        <v>31</v>
      </c>
      <c r="I166" s="29" t="s">
        <v>595</v>
      </c>
      <c r="J166" s="12">
        <v>0</v>
      </c>
      <c r="K166" s="19"/>
      <c r="L166" s="12">
        <f>Data[[#This Row],[Replacement Cost]]*Data[[#This Row],[Quantity]]/2</f>
        <v>43.5</v>
      </c>
      <c r="M166" s="12">
        <v>87</v>
      </c>
      <c r="N166" s="12">
        <f>Data[[#This Row],[Quantity]]*Data[[#This Row],[Replacement Cost]]</f>
        <v>87</v>
      </c>
    </row>
    <row r="167" spans="2:14" ht="30" hidden="1" customHeight="1" x14ac:dyDescent="0.25">
      <c r="B167" s="20">
        <v>2</v>
      </c>
      <c r="C167" t="s">
        <v>149</v>
      </c>
      <c r="D167" t="s">
        <v>577</v>
      </c>
      <c r="E167" t="s">
        <v>14</v>
      </c>
      <c r="F167" t="s">
        <v>6</v>
      </c>
      <c r="G167" t="s">
        <v>17</v>
      </c>
      <c r="H167" t="s">
        <v>48</v>
      </c>
      <c r="I167" s="29"/>
      <c r="J167" s="12">
        <v>0</v>
      </c>
      <c r="K167" s="19"/>
      <c r="L167" s="12">
        <f>Data[[#This Row],[Replacement Cost]]*Data[[#This Row],[Quantity]]/2</f>
        <v>64.5</v>
      </c>
      <c r="M167" s="12">
        <f>129/2</f>
        <v>64.5</v>
      </c>
      <c r="N167" s="12">
        <f>Data[[#This Row],[Quantity]]*Data[[#This Row],[Replacement Cost]]</f>
        <v>129</v>
      </c>
    </row>
    <row r="168" spans="2:14" ht="30" customHeight="1" x14ac:dyDescent="0.25">
      <c r="B168" s="20">
        <v>2</v>
      </c>
      <c r="C168" t="s">
        <v>628</v>
      </c>
      <c r="D168" t="s">
        <v>672</v>
      </c>
      <c r="E168" t="s">
        <v>14</v>
      </c>
      <c r="F168" t="s">
        <v>6</v>
      </c>
      <c r="G168" t="s">
        <v>18</v>
      </c>
      <c r="H168" t="s">
        <v>31</v>
      </c>
      <c r="I168" s="27" t="s">
        <v>671</v>
      </c>
      <c r="J168" s="12">
        <v>0</v>
      </c>
      <c r="K168" s="19"/>
      <c r="L168" s="12">
        <f>Data[[#This Row],[Replacement Cost]]*Data[[#This Row],[Quantity]]/2</f>
        <v>65</v>
      </c>
      <c r="M168" s="12">
        <v>65</v>
      </c>
      <c r="N168" s="12">
        <f>Data[[#This Row],[Quantity]]*Data[[#This Row],[Replacement Cost]]</f>
        <v>130</v>
      </c>
    </row>
    <row r="169" spans="2:14" ht="30" hidden="1" customHeight="1" x14ac:dyDescent="0.25">
      <c r="B169" s="20">
        <v>1</v>
      </c>
      <c r="C169"/>
      <c r="D169" t="s">
        <v>657</v>
      </c>
      <c r="E169" t="s">
        <v>14</v>
      </c>
      <c r="F169" t="s">
        <v>5</v>
      </c>
      <c r="G169" t="s">
        <v>659</v>
      </c>
      <c r="H169" t="s">
        <v>656</v>
      </c>
      <c r="I169" s="29" t="s">
        <v>658</v>
      </c>
      <c r="J169" s="12">
        <v>0</v>
      </c>
      <c r="K169" s="19"/>
      <c r="L169" s="12">
        <f>Data[[#This Row],[Replacement Cost]]*Data[[#This Row],[Quantity]]/2</f>
        <v>67</v>
      </c>
      <c r="M169" s="12">
        <v>134</v>
      </c>
      <c r="N169" s="12">
        <f>Data[[#This Row],[Quantity]]*Data[[#This Row],[Replacement Cost]]</f>
        <v>134</v>
      </c>
    </row>
    <row r="170" spans="2:14" ht="30" customHeight="1" x14ac:dyDescent="0.25">
      <c r="B170" s="20">
        <v>0</v>
      </c>
      <c r="C170" t="s">
        <v>611</v>
      </c>
      <c r="D170" t="s">
        <v>613</v>
      </c>
      <c r="E170" t="s">
        <v>14</v>
      </c>
      <c r="F170" t="s">
        <v>6</v>
      </c>
      <c r="G170" t="s">
        <v>18</v>
      </c>
      <c r="H170" t="s">
        <v>35</v>
      </c>
      <c r="I170" s="26" t="s">
        <v>612</v>
      </c>
      <c r="J170" s="12">
        <v>0</v>
      </c>
      <c r="K170" s="19"/>
      <c r="L170" s="12">
        <f>Data[[#This Row],[Replacement Cost]]*Data[[#This Row],[Quantity]]/2</f>
        <v>0</v>
      </c>
      <c r="M170" s="12">
        <v>150</v>
      </c>
      <c r="N170" s="12">
        <f>Data[[#This Row],[Quantity]]*Data[[#This Row],[Replacement Cost]]</f>
        <v>0</v>
      </c>
    </row>
    <row r="171" spans="2:14" ht="30" customHeight="1" x14ac:dyDescent="0.25">
      <c r="B171" s="20">
        <v>0</v>
      </c>
      <c r="C171" t="s">
        <v>608</v>
      </c>
      <c r="D171" t="s">
        <v>609</v>
      </c>
      <c r="E171" t="s">
        <v>14</v>
      </c>
      <c r="F171" t="s">
        <v>5</v>
      </c>
      <c r="G171" t="s">
        <v>18</v>
      </c>
      <c r="H171" t="s">
        <v>31</v>
      </c>
      <c r="I171" s="26" t="s">
        <v>610</v>
      </c>
      <c r="J171" s="12">
        <v>0</v>
      </c>
      <c r="K171" s="19"/>
      <c r="L171" s="12">
        <f>Data[[#This Row],[Replacement Cost]]*Data[[#This Row],[Quantity]]/2</f>
        <v>0</v>
      </c>
      <c r="M171" s="12">
        <v>160</v>
      </c>
      <c r="N171" s="12">
        <f>Data[[#This Row],[Quantity]]*Data[[#This Row],[Replacement Cost]]</f>
        <v>0</v>
      </c>
    </row>
    <row r="172" spans="2:14" ht="30" customHeight="1" x14ac:dyDescent="0.25">
      <c r="B172" s="20">
        <v>0</v>
      </c>
      <c r="C172" t="s">
        <v>619</v>
      </c>
      <c r="D172" t="s">
        <v>620</v>
      </c>
      <c r="E172" t="s">
        <v>14</v>
      </c>
      <c r="F172" t="s">
        <v>5</v>
      </c>
      <c r="G172" t="s">
        <v>18</v>
      </c>
      <c r="H172" t="s">
        <v>48</v>
      </c>
      <c r="I172" s="26" t="s">
        <v>621</v>
      </c>
      <c r="J172" s="12">
        <v>0</v>
      </c>
      <c r="K172" s="19"/>
      <c r="L172" s="12">
        <f>Data[[#This Row],[Replacement Cost]]*Data[[#This Row],[Quantity]]/2</f>
        <v>0</v>
      </c>
      <c r="M172" s="12">
        <v>150</v>
      </c>
      <c r="N172" s="12">
        <f>Data[[#This Row],[Quantity]]*Data[[#This Row],[Replacement Cost]]</f>
        <v>0</v>
      </c>
    </row>
    <row r="173" spans="2:14" ht="30" customHeight="1" x14ac:dyDescent="0.25">
      <c r="B173" s="20">
        <v>1</v>
      </c>
      <c r="C173" t="s">
        <v>614</v>
      </c>
      <c r="D173" t="s">
        <v>615</v>
      </c>
      <c r="E173" t="s">
        <v>14</v>
      </c>
      <c r="F173" t="s">
        <v>6</v>
      </c>
      <c r="G173" t="s">
        <v>18</v>
      </c>
      <c r="H173" t="s">
        <v>123</v>
      </c>
      <c r="I173" s="29" t="s">
        <v>616</v>
      </c>
      <c r="J173" s="12">
        <v>0</v>
      </c>
      <c r="K173" s="19"/>
      <c r="L173" s="12">
        <f>Data[[#This Row],[Replacement Cost]]*Data[[#This Row],[Quantity]]/2</f>
        <v>87.5</v>
      </c>
      <c r="M173" s="12">
        <v>175</v>
      </c>
      <c r="N173" s="12">
        <f>Data[[#This Row],[Quantity]]*Data[[#This Row],[Replacement Cost]]</f>
        <v>175</v>
      </c>
    </row>
    <row r="174" spans="2:14" ht="30" customHeight="1" x14ac:dyDescent="0.25">
      <c r="B174" s="20">
        <v>1</v>
      </c>
      <c r="C174"/>
      <c r="D174" t="s">
        <v>581</v>
      </c>
      <c r="E174" t="s">
        <v>14</v>
      </c>
      <c r="F174" t="s">
        <v>5</v>
      </c>
      <c r="G174" t="s">
        <v>18</v>
      </c>
      <c r="H174" t="s">
        <v>35</v>
      </c>
      <c r="I174" s="29" t="s">
        <v>582</v>
      </c>
      <c r="J174" s="12">
        <v>0</v>
      </c>
      <c r="K174" s="19"/>
      <c r="L174" s="12">
        <f>Data[[#This Row],[Replacement Cost]]*Data[[#This Row],[Quantity]]/2</f>
        <v>90</v>
      </c>
      <c r="M174" s="12">
        <v>180</v>
      </c>
      <c r="N174" s="12">
        <f>Data[[#This Row],[Quantity]]*Data[[#This Row],[Replacement Cost]]</f>
        <v>180</v>
      </c>
    </row>
    <row r="175" spans="2:14" ht="30" hidden="1" customHeight="1" x14ac:dyDescent="0.25">
      <c r="B175" s="20">
        <v>2</v>
      </c>
      <c r="C175" t="s">
        <v>149</v>
      </c>
      <c r="D175" t="s">
        <v>575</v>
      </c>
      <c r="E175" t="s">
        <v>14</v>
      </c>
      <c r="F175" t="s">
        <v>6</v>
      </c>
      <c r="G175" t="s">
        <v>17</v>
      </c>
      <c r="H175" t="s">
        <v>48</v>
      </c>
      <c r="I175" s="29" t="s">
        <v>576</v>
      </c>
      <c r="J175" s="12">
        <v>0</v>
      </c>
      <c r="K175" s="19"/>
      <c r="L175" s="12">
        <f>Data[[#This Row],[Replacement Cost]]*Data[[#This Row],[Quantity]]/2</f>
        <v>100</v>
      </c>
      <c r="M175" s="12">
        <v>100</v>
      </c>
      <c r="N175" s="12">
        <f>Data[[#This Row],[Quantity]]*Data[[#This Row],[Replacement Cost]]</f>
        <v>200</v>
      </c>
    </row>
    <row r="176" spans="2:14" ht="30" hidden="1" customHeight="1" x14ac:dyDescent="0.25">
      <c r="B176" s="20">
        <v>1</v>
      </c>
      <c r="C176" t="s">
        <v>564</v>
      </c>
      <c r="D176" t="s">
        <v>565</v>
      </c>
      <c r="E176" t="s">
        <v>14</v>
      </c>
      <c r="F176" t="s">
        <v>6</v>
      </c>
      <c r="G176" t="s">
        <v>17</v>
      </c>
      <c r="H176" t="s">
        <v>123</v>
      </c>
      <c r="I176" s="29" t="s">
        <v>566</v>
      </c>
      <c r="J176" s="12">
        <v>0</v>
      </c>
      <c r="K176" s="19"/>
      <c r="L176" s="12">
        <f>Data[[#This Row],[Replacement Cost]]*Data[[#This Row],[Quantity]]/2</f>
        <v>117.5</v>
      </c>
      <c r="M176" s="12">
        <v>235</v>
      </c>
      <c r="N176" s="12">
        <f>Data[[#This Row],[Quantity]]*Data[[#This Row],[Replacement Cost]]</f>
        <v>235</v>
      </c>
    </row>
    <row r="177" spans="2:14" ht="30" hidden="1" customHeight="1" x14ac:dyDescent="0.25">
      <c r="B177" s="20">
        <v>2</v>
      </c>
      <c r="C177"/>
      <c r="D177" t="s">
        <v>654</v>
      </c>
      <c r="E177" t="s">
        <v>14</v>
      </c>
      <c r="F177" t="s">
        <v>5</v>
      </c>
      <c r="G177" t="s">
        <v>659</v>
      </c>
      <c r="H177" t="s">
        <v>656</v>
      </c>
      <c r="I177" s="29" t="s">
        <v>655</v>
      </c>
      <c r="J177" s="12">
        <v>0</v>
      </c>
      <c r="K177" s="19"/>
      <c r="L177" s="12">
        <f>Data[[#This Row],[Replacement Cost]]*Data[[#This Row],[Quantity]]/2</f>
        <v>129</v>
      </c>
      <c r="M177" s="12">
        <v>129</v>
      </c>
      <c r="N177" s="12">
        <f>Data[[#This Row],[Quantity]]*Data[[#This Row],[Replacement Cost]]</f>
        <v>258</v>
      </c>
    </row>
    <row r="178" spans="2:14" ht="30" customHeight="1" x14ac:dyDescent="0.25">
      <c r="B178" s="20">
        <v>2</v>
      </c>
      <c r="C178"/>
      <c r="D178" t="s">
        <v>583</v>
      </c>
      <c r="E178" t="s">
        <v>14</v>
      </c>
      <c r="F178" t="s">
        <v>6</v>
      </c>
      <c r="G178" t="s">
        <v>18</v>
      </c>
      <c r="H178" t="s">
        <v>62</v>
      </c>
      <c r="I178" s="26" t="s">
        <v>584</v>
      </c>
      <c r="J178" s="12">
        <v>0</v>
      </c>
      <c r="K178" s="19"/>
      <c r="L178" s="12">
        <f>Data[[#This Row],[Replacement Cost]]*Data[[#This Row],[Quantity]]/2</f>
        <v>130</v>
      </c>
      <c r="M178" s="12">
        <v>130</v>
      </c>
      <c r="N178" s="12">
        <f>Data[[#This Row],[Quantity]]*Data[[#This Row],[Replacement Cost]]</f>
        <v>260</v>
      </c>
    </row>
    <row r="179" spans="2:14" ht="30" customHeight="1" x14ac:dyDescent="0.25">
      <c r="B179" s="20">
        <v>1</v>
      </c>
      <c r="C179"/>
      <c r="D179" t="s">
        <v>589</v>
      </c>
      <c r="E179" t="s">
        <v>14</v>
      </c>
      <c r="F179" t="s">
        <v>6</v>
      </c>
      <c r="G179" t="s">
        <v>18</v>
      </c>
      <c r="H179" t="s">
        <v>62</v>
      </c>
      <c r="I179" s="29" t="s">
        <v>590</v>
      </c>
      <c r="J179" s="12">
        <v>0</v>
      </c>
      <c r="K179" s="19"/>
      <c r="L179" s="12">
        <f>Data[[#This Row],[Replacement Cost]]*Data[[#This Row],[Quantity]]/2</f>
        <v>175</v>
      </c>
      <c r="M179" s="12">
        <v>350</v>
      </c>
      <c r="N179" s="12">
        <f>Data[[#This Row],[Quantity]]*Data[[#This Row],[Replacement Cost]]</f>
        <v>350</v>
      </c>
    </row>
    <row r="180" spans="2:14" ht="30" customHeight="1" x14ac:dyDescent="0.25">
      <c r="B180" s="20">
        <v>1</v>
      </c>
      <c r="C180" t="s">
        <v>596</v>
      </c>
      <c r="D180" t="s">
        <v>597</v>
      </c>
      <c r="E180" t="s">
        <v>14</v>
      </c>
      <c r="F180" t="s">
        <v>5</v>
      </c>
      <c r="G180" t="s">
        <v>18</v>
      </c>
      <c r="I180" s="29" t="s">
        <v>598</v>
      </c>
      <c r="J180" s="12">
        <v>0</v>
      </c>
      <c r="K180" s="19"/>
      <c r="L180" s="12">
        <f>Data[[#This Row],[Replacement Cost]]*Data[[#This Row],[Quantity]]/2</f>
        <v>175</v>
      </c>
      <c r="M180" s="12">
        <v>350</v>
      </c>
      <c r="N180" s="12">
        <f>Data[[#This Row],[Quantity]]*Data[[#This Row],[Replacement Cost]]</f>
        <v>350</v>
      </c>
    </row>
    <row r="181" spans="2:14" ht="30" hidden="1" customHeight="1" x14ac:dyDescent="0.25">
      <c r="B181" s="20">
        <v>1</v>
      </c>
      <c r="C181"/>
      <c r="D181" t="s">
        <v>665</v>
      </c>
      <c r="E181" t="s">
        <v>14</v>
      </c>
      <c r="F181" t="s">
        <v>5</v>
      </c>
      <c r="G181" t="s">
        <v>659</v>
      </c>
      <c r="H181" t="s">
        <v>656</v>
      </c>
      <c r="I181" s="29" t="s">
        <v>662</v>
      </c>
      <c r="J181" s="12">
        <v>0</v>
      </c>
      <c r="K181" s="19"/>
      <c r="L181" s="12">
        <f>Data[[#This Row],[Replacement Cost]]*Data[[#This Row],[Quantity]]/2</f>
        <v>345.25</v>
      </c>
      <c r="M181" s="12">
        <f>453+237.5</f>
        <v>690.5</v>
      </c>
      <c r="N181" s="12">
        <f>Data[[#This Row],[Quantity]]*Data[[#This Row],[Replacement Cost]]</f>
        <v>690.5</v>
      </c>
    </row>
    <row r="182" spans="2:14" ht="30" hidden="1" customHeight="1" x14ac:dyDescent="0.25">
      <c r="B182" s="20">
        <v>1</v>
      </c>
      <c r="C182"/>
      <c r="D182" t="s">
        <v>664</v>
      </c>
      <c r="E182" t="s">
        <v>14</v>
      </c>
      <c r="F182" t="s">
        <v>5</v>
      </c>
      <c r="G182" t="s">
        <v>659</v>
      </c>
      <c r="H182" t="s">
        <v>656</v>
      </c>
      <c r="I182" s="29" t="s">
        <v>663</v>
      </c>
      <c r="J182" s="12">
        <v>0</v>
      </c>
      <c r="K182" s="19"/>
      <c r="L182" s="12">
        <f>Data[[#This Row],[Replacement Cost]]*Data[[#This Row],[Quantity]]/2</f>
        <v>700</v>
      </c>
      <c r="M182" s="12">
        <v>1400</v>
      </c>
      <c r="N182" s="12">
        <f>Data[[#This Row],[Quantity]]*Data[[#This Row],[Replacement Cost]]</f>
        <v>1400</v>
      </c>
    </row>
    <row r="183" spans="2:14" ht="30" hidden="1" customHeight="1" x14ac:dyDescent="0.25">
      <c r="B183" s="20">
        <v>1</v>
      </c>
      <c r="C183" t="s">
        <v>826</v>
      </c>
      <c r="D183" t="s">
        <v>827</v>
      </c>
      <c r="E183" t="s">
        <v>12</v>
      </c>
      <c r="F183" t="s">
        <v>6</v>
      </c>
      <c r="G183" t="s">
        <v>17</v>
      </c>
      <c r="I183" s="22" t="s">
        <v>828</v>
      </c>
      <c r="J183" s="12">
        <v>0</v>
      </c>
      <c r="K183" s="19"/>
      <c r="L183" s="12">
        <f>Data[[#This Row],[Replacement Cost]]*Data[[#This Row],[Quantity]]/2</f>
        <v>3.5</v>
      </c>
      <c r="M183" s="12">
        <v>7</v>
      </c>
      <c r="N183" s="12">
        <f>Data[[#This Row],[Quantity]]*Data[[#This Row],[Replacement Cost]]</f>
        <v>7</v>
      </c>
    </row>
    <row r="184" spans="2:14" ht="30" hidden="1" customHeight="1" x14ac:dyDescent="0.25">
      <c r="B184" s="20">
        <v>1</v>
      </c>
      <c r="C184"/>
      <c r="D184" t="s">
        <v>666</v>
      </c>
      <c r="E184" t="s">
        <v>12</v>
      </c>
      <c r="F184" t="s">
        <v>6</v>
      </c>
      <c r="G184" t="s">
        <v>17</v>
      </c>
      <c r="H184" t="s">
        <v>35</v>
      </c>
      <c r="I184" s="29" t="s">
        <v>667</v>
      </c>
      <c r="J184" s="12">
        <v>0</v>
      </c>
      <c r="K184" s="19"/>
      <c r="L184" s="12">
        <f>Data[[#This Row],[Replacement Cost]]*Data[[#This Row],[Quantity]]/2</f>
        <v>4.75</v>
      </c>
      <c r="M184" s="12">
        <v>9.5</v>
      </c>
      <c r="N184" s="12">
        <f>Data[[#This Row],[Quantity]]*Data[[#This Row],[Replacement Cost]]</f>
        <v>9.5</v>
      </c>
    </row>
    <row r="185" spans="2:14" ht="30" hidden="1" customHeight="1" x14ac:dyDescent="0.25">
      <c r="B185" s="20">
        <v>1</v>
      </c>
      <c r="C185" t="s">
        <v>137</v>
      </c>
      <c r="D185" t="s">
        <v>731</v>
      </c>
      <c r="E185" t="s">
        <v>12</v>
      </c>
      <c r="F185" t="s">
        <v>5</v>
      </c>
      <c r="G185" t="s">
        <v>17</v>
      </c>
      <c r="H185" t="s">
        <v>48</v>
      </c>
      <c r="I185" s="22" t="s">
        <v>732</v>
      </c>
      <c r="J185" s="12">
        <v>0</v>
      </c>
      <c r="K185" s="19"/>
      <c r="L185" s="12">
        <f>Data[[#This Row],[Replacement Cost]]*Data[[#This Row],[Quantity]]/2</f>
        <v>6.5</v>
      </c>
      <c r="M185" s="12">
        <v>13</v>
      </c>
      <c r="N185" s="12">
        <f>Data[[#This Row],[Quantity]]*Data[[#This Row],[Replacement Cost]]</f>
        <v>13</v>
      </c>
    </row>
    <row r="186" spans="2:14" ht="30" hidden="1" customHeight="1" x14ac:dyDescent="0.25">
      <c r="B186" s="20">
        <v>1</v>
      </c>
      <c r="C186"/>
      <c r="D186" t="s">
        <v>723</v>
      </c>
      <c r="E186" t="s">
        <v>12</v>
      </c>
      <c r="F186" t="s">
        <v>6</v>
      </c>
      <c r="G186" t="s">
        <v>17</v>
      </c>
      <c r="H186" t="s">
        <v>31</v>
      </c>
      <c r="I186" s="22" t="s">
        <v>724</v>
      </c>
      <c r="J186" s="12">
        <v>0</v>
      </c>
      <c r="K186" s="19"/>
      <c r="L186" s="12">
        <f>Data[[#This Row],[Replacement Cost]]*Data[[#This Row],[Quantity]]/2</f>
        <v>7.5</v>
      </c>
      <c r="M186" s="12">
        <v>15</v>
      </c>
      <c r="N186" s="12">
        <f>Data[[#This Row],[Quantity]]*Data[[#This Row],[Replacement Cost]]</f>
        <v>15</v>
      </c>
    </row>
    <row r="187" spans="2:14" ht="30" hidden="1" customHeight="1" x14ac:dyDescent="0.25">
      <c r="B187" s="20">
        <v>1</v>
      </c>
      <c r="C187"/>
      <c r="D187" t="s">
        <v>829</v>
      </c>
      <c r="E187" t="s">
        <v>12</v>
      </c>
      <c r="F187" t="s">
        <v>5</v>
      </c>
      <c r="G187" t="s">
        <v>16</v>
      </c>
      <c r="H187" t="s">
        <v>48</v>
      </c>
      <c r="I187" s="22" t="s">
        <v>830</v>
      </c>
      <c r="J187" s="12">
        <v>0</v>
      </c>
      <c r="K187" s="19"/>
      <c r="L187" s="12">
        <f>Data[[#This Row],[Replacement Cost]]*Data[[#This Row],[Quantity]]/2</f>
        <v>7.5</v>
      </c>
      <c r="M187" s="12">
        <v>15</v>
      </c>
      <c r="N187" s="12">
        <f>Data[[#This Row],[Quantity]]*Data[[#This Row],[Replacement Cost]]</f>
        <v>15</v>
      </c>
    </row>
    <row r="188" spans="2:14" ht="30" hidden="1" customHeight="1" x14ac:dyDescent="0.25">
      <c r="B188" s="20">
        <v>8</v>
      </c>
      <c r="C188"/>
      <c r="D188" t="s">
        <v>805</v>
      </c>
      <c r="E188" t="s">
        <v>12</v>
      </c>
      <c r="F188" t="s">
        <v>5</v>
      </c>
      <c r="G188" t="s">
        <v>16</v>
      </c>
      <c r="H188" t="s">
        <v>31</v>
      </c>
      <c r="I188" s="22" t="s">
        <v>806</v>
      </c>
      <c r="J188" s="12">
        <v>0</v>
      </c>
      <c r="K188" s="19"/>
      <c r="L188" s="12">
        <f>Data[[#This Row],[Replacement Cost]]*Data[[#This Row],[Quantity]]/2</f>
        <v>7.666666666666667</v>
      </c>
      <c r="M188" s="12">
        <f>11.5/6</f>
        <v>1.9166666666666667</v>
      </c>
      <c r="N188" s="12">
        <f>Data[[#This Row],[Quantity]]*Data[[#This Row],[Replacement Cost]]</f>
        <v>15.333333333333334</v>
      </c>
    </row>
    <row r="189" spans="2:14" ht="30" hidden="1" customHeight="1" x14ac:dyDescent="0.25">
      <c r="B189" s="20">
        <v>1</v>
      </c>
      <c r="C189" t="s">
        <v>57</v>
      </c>
      <c r="D189" t="s">
        <v>721</v>
      </c>
      <c r="E189" t="s">
        <v>12</v>
      </c>
      <c r="F189" t="s">
        <v>5</v>
      </c>
      <c r="G189" t="s">
        <v>16</v>
      </c>
      <c r="H189" t="s">
        <v>48</v>
      </c>
      <c r="I189" s="22" t="s">
        <v>722</v>
      </c>
      <c r="J189" s="12">
        <v>0</v>
      </c>
      <c r="K189" s="19"/>
      <c r="L189" s="12">
        <f>Data[[#This Row],[Replacement Cost]]*Data[[#This Row],[Quantity]]/2</f>
        <v>8.5</v>
      </c>
      <c r="M189" s="12">
        <v>17</v>
      </c>
      <c r="N189" s="12">
        <f>Data[[#This Row],[Quantity]]*Data[[#This Row],[Replacement Cost]]</f>
        <v>17</v>
      </c>
    </row>
    <row r="190" spans="2:14" ht="30" hidden="1" customHeight="1" x14ac:dyDescent="0.25">
      <c r="B190" s="20">
        <v>1</v>
      </c>
      <c r="C190" t="s">
        <v>223</v>
      </c>
      <c r="D190" t="s">
        <v>727</v>
      </c>
      <c r="E190" t="s">
        <v>12</v>
      </c>
      <c r="F190" t="s">
        <v>6</v>
      </c>
      <c r="G190" t="s">
        <v>18</v>
      </c>
      <c r="H190" t="s">
        <v>31</v>
      </c>
      <c r="I190" s="26" t="s">
        <v>728</v>
      </c>
      <c r="J190" s="12">
        <v>0</v>
      </c>
      <c r="K190" s="19"/>
      <c r="L190" s="12">
        <f>Data[[#This Row],[Replacement Cost]]*Data[[#This Row],[Quantity]]/2</f>
        <v>8.5</v>
      </c>
      <c r="M190" s="12">
        <v>17</v>
      </c>
      <c r="N190" s="12">
        <f>Data[[#This Row],[Quantity]]*Data[[#This Row],[Replacement Cost]]</f>
        <v>17</v>
      </c>
    </row>
    <row r="191" spans="2:14" ht="30" hidden="1" customHeight="1" x14ac:dyDescent="0.25">
      <c r="B191" s="20">
        <v>1</v>
      </c>
      <c r="C191" t="s">
        <v>670</v>
      </c>
      <c r="D191" t="s">
        <v>668</v>
      </c>
      <c r="E191" t="s">
        <v>12</v>
      </c>
      <c r="F191" t="s">
        <v>6</v>
      </c>
      <c r="G191" t="s">
        <v>17</v>
      </c>
      <c r="H191" t="s">
        <v>31</v>
      </c>
      <c r="I191" s="29" t="s">
        <v>669</v>
      </c>
      <c r="J191" s="28">
        <v>0</v>
      </c>
      <c r="K191" s="19"/>
      <c r="L191" s="12">
        <f>Data[[#This Row],[Replacement Cost]]*Data[[#This Row],[Quantity]]/2</f>
        <v>9</v>
      </c>
      <c r="M191" s="12">
        <v>18</v>
      </c>
      <c r="N191" s="12">
        <f>Data[[#This Row],[Quantity]]*Data[[#This Row],[Replacement Cost]]</f>
        <v>18</v>
      </c>
    </row>
    <row r="192" spans="2:14" ht="30" hidden="1" customHeight="1" x14ac:dyDescent="0.25">
      <c r="B192" s="20">
        <v>8</v>
      </c>
      <c r="C192"/>
      <c r="D192" t="s">
        <v>818</v>
      </c>
      <c r="E192" t="s">
        <v>12</v>
      </c>
      <c r="F192" t="s">
        <v>6</v>
      </c>
      <c r="G192" t="s">
        <v>17</v>
      </c>
      <c r="H192" t="s">
        <v>692</v>
      </c>
      <c r="I192" s="22" t="s">
        <v>819</v>
      </c>
      <c r="J192" s="28">
        <v>0</v>
      </c>
      <c r="K192" s="19"/>
      <c r="L192" s="12">
        <f>Data[[#This Row],[Replacement Cost]]*Data[[#This Row],[Quantity]]/2</f>
        <v>10</v>
      </c>
      <c r="M192" s="12">
        <v>2.5</v>
      </c>
      <c r="N192" s="12">
        <f>Data[[#This Row],[Quantity]]*Data[[#This Row],[Replacement Cost]]</f>
        <v>20</v>
      </c>
    </row>
    <row r="193" spans="2:14" ht="30" hidden="1" customHeight="1" x14ac:dyDescent="0.25">
      <c r="B193" s="20">
        <v>1</v>
      </c>
      <c r="C193"/>
      <c r="D193" t="s">
        <v>831</v>
      </c>
      <c r="E193" t="s">
        <v>12</v>
      </c>
      <c r="F193" t="s">
        <v>6</v>
      </c>
      <c r="G193" t="s">
        <v>17</v>
      </c>
      <c r="H193" t="s">
        <v>55</v>
      </c>
      <c r="I193" s="22"/>
      <c r="J193" s="28">
        <v>0</v>
      </c>
      <c r="K193" s="19"/>
      <c r="L193" s="12">
        <f>Data[[#This Row],[Replacement Cost]]*Data[[#This Row],[Quantity]]/2</f>
        <v>10</v>
      </c>
      <c r="M193" s="12">
        <v>20</v>
      </c>
      <c r="N193" s="12">
        <f>Data[[#This Row],[Quantity]]*Data[[#This Row],[Replacement Cost]]</f>
        <v>20</v>
      </c>
    </row>
    <row r="194" spans="2:14" ht="30" hidden="1" customHeight="1" x14ac:dyDescent="0.25">
      <c r="B194" s="20">
        <v>1</v>
      </c>
      <c r="C194"/>
      <c r="D194" t="s">
        <v>707</v>
      </c>
      <c r="E194" t="s">
        <v>12</v>
      </c>
      <c r="F194" t="s">
        <v>6</v>
      </c>
      <c r="G194" t="s">
        <v>17</v>
      </c>
      <c r="H194" t="s">
        <v>48</v>
      </c>
      <c r="I194" s="22" t="s">
        <v>708</v>
      </c>
      <c r="J194" s="28">
        <v>0</v>
      </c>
      <c r="K194" s="19"/>
      <c r="L194" s="12">
        <f>Data[[#This Row],[Replacement Cost]]*Data[[#This Row],[Quantity]]/2</f>
        <v>11.875</v>
      </c>
      <c r="M194" s="12">
        <v>23.75</v>
      </c>
      <c r="N194" s="12">
        <f>Data[[#This Row],[Quantity]]*Data[[#This Row],[Replacement Cost]]</f>
        <v>23.75</v>
      </c>
    </row>
    <row r="195" spans="2:14" ht="30" hidden="1" customHeight="1" x14ac:dyDescent="0.25">
      <c r="B195" s="20">
        <v>1</v>
      </c>
      <c r="C195" t="s">
        <v>815</v>
      </c>
      <c r="D195" t="s">
        <v>816</v>
      </c>
      <c r="E195" t="s">
        <v>12</v>
      </c>
      <c r="F195" t="s">
        <v>5</v>
      </c>
      <c r="G195" t="s">
        <v>17</v>
      </c>
      <c r="H195" t="s">
        <v>48</v>
      </c>
      <c r="I195" s="22" t="s">
        <v>817</v>
      </c>
      <c r="J195" s="28">
        <v>0</v>
      </c>
      <c r="K195" s="19"/>
      <c r="L195" s="12">
        <f>Data[[#This Row],[Replacement Cost]]*Data[[#This Row],[Quantity]]/2</f>
        <v>12.5</v>
      </c>
      <c r="M195" s="12">
        <v>25</v>
      </c>
      <c r="N195" s="12">
        <f>Data[[#This Row],[Quantity]]*Data[[#This Row],[Replacement Cost]]</f>
        <v>25</v>
      </c>
    </row>
    <row r="196" spans="2:14" ht="30" hidden="1" customHeight="1" x14ac:dyDescent="0.25">
      <c r="B196" s="20">
        <v>1</v>
      </c>
      <c r="C196"/>
      <c r="D196" t="s">
        <v>832</v>
      </c>
      <c r="E196" t="s">
        <v>12</v>
      </c>
      <c r="F196" t="s">
        <v>5</v>
      </c>
      <c r="G196" t="s">
        <v>17</v>
      </c>
      <c r="H196" t="s">
        <v>48</v>
      </c>
      <c r="I196" s="22" t="s">
        <v>833</v>
      </c>
      <c r="J196" s="28">
        <v>0</v>
      </c>
      <c r="K196" s="19"/>
      <c r="L196" s="12">
        <f>Data[[#This Row],[Replacement Cost]]*Data[[#This Row],[Quantity]]/2</f>
        <v>12.5</v>
      </c>
      <c r="M196" s="12">
        <v>25</v>
      </c>
      <c r="N196" s="12">
        <f>Data[[#This Row],[Quantity]]*Data[[#This Row],[Replacement Cost]]</f>
        <v>25</v>
      </c>
    </row>
    <row r="197" spans="2:14" ht="30" hidden="1" customHeight="1" x14ac:dyDescent="0.25">
      <c r="B197" s="20">
        <v>1</v>
      </c>
      <c r="C197"/>
      <c r="D197" t="s">
        <v>682</v>
      </c>
      <c r="E197" t="s">
        <v>12</v>
      </c>
      <c r="F197" t="s">
        <v>5</v>
      </c>
      <c r="G197" t="s">
        <v>17</v>
      </c>
      <c r="H197" t="s">
        <v>31</v>
      </c>
      <c r="I197" s="29" t="s">
        <v>683</v>
      </c>
      <c r="J197" s="28">
        <v>0</v>
      </c>
      <c r="K197" s="19"/>
      <c r="L197" s="12">
        <f>Data[[#This Row],[Replacement Cost]]*Data[[#This Row],[Quantity]]/2</f>
        <v>13</v>
      </c>
      <c r="M197" s="12">
        <v>26</v>
      </c>
      <c r="N197" s="12">
        <f>Data[[#This Row],[Quantity]]*Data[[#This Row],[Replacement Cost]]</f>
        <v>26</v>
      </c>
    </row>
    <row r="198" spans="2:14" ht="30" hidden="1" customHeight="1" x14ac:dyDescent="0.25">
      <c r="B198" s="20">
        <v>1</v>
      </c>
      <c r="C198" t="s">
        <v>57</v>
      </c>
      <c r="D198" t="s">
        <v>725</v>
      </c>
      <c r="E198" t="s">
        <v>12</v>
      </c>
      <c r="F198" t="s">
        <v>5</v>
      </c>
      <c r="G198" t="s">
        <v>17</v>
      </c>
      <c r="H198" t="s">
        <v>35</v>
      </c>
      <c r="I198" s="22" t="s">
        <v>726</v>
      </c>
      <c r="J198" s="28">
        <v>0</v>
      </c>
      <c r="K198" s="19"/>
      <c r="L198" s="12">
        <f>Data[[#This Row],[Replacement Cost]]*Data[[#This Row],[Quantity]]/2</f>
        <v>13.25</v>
      </c>
      <c r="M198" s="12">
        <v>26.5</v>
      </c>
      <c r="N198" s="12">
        <f>Data[[#This Row],[Quantity]]*Data[[#This Row],[Replacement Cost]]</f>
        <v>26.5</v>
      </c>
    </row>
    <row r="199" spans="2:14" ht="30" hidden="1" customHeight="1" x14ac:dyDescent="0.25">
      <c r="B199" s="20">
        <v>2</v>
      </c>
      <c r="C199" t="s">
        <v>52</v>
      </c>
      <c r="D199" t="s">
        <v>809</v>
      </c>
      <c r="E199" t="s">
        <v>12</v>
      </c>
      <c r="F199" t="s">
        <v>6</v>
      </c>
      <c r="G199" t="s">
        <v>18</v>
      </c>
      <c r="H199" t="s">
        <v>48</v>
      </c>
      <c r="I199" s="22" t="s">
        <v>810</v>
      </c>
      <c r="J199" s="28">
        <v>0</v>
      </c>
      <c r="K199" s="19"/>
      <c r="L199" s="12">
        <f>Data[[#This Row],[Replacement Cost]]*Data[[#This Row],[Quantity]]/2</f>
        <v>15</v>
      </c>
      <c r="M199" s="12">
        <v>15</v>
      </c>
      <c r="N199" s="12">
        <f>Data[[#This Row],[Quantity]]*Data[[#This Row],[Replacement Cost]]</f>
        <v>30</v>
      </c>
    </row>
    <row r="200" spans="2:14" ht="30" hidden="1" customHeight="1" x14ac:dyDescent="0.25">
      <c r="B200" s="20">
        <v>1</v>
      </c>
      <c r="C200" t="s">
        <v>57</v>
      </c>
      <c r="D200" t="s">
        <v>821</v>
      </c>
      <c r="E200" t="s">
        <v>12</v>
      </c>
      <c r="F200" t="s">
        <v>5</v>
      </c>
      <c r="G200" t="s">
        <v>17</v>
      </c>
      <c r="H200" t="s">
        <v>48</v>
      </c>
      <c r="I200" s="22" t="s">
        <v>699</v>
      </c>
      <c r="J200" s="28">
        <v>0</v>
      </c>
      <c r="K200" s="19"/>
      <c r="L200" s="12">
        <f>Data[[#This Row],[Replacement Cost]]*Data[[#This Row],[Quantity]]/2</f>
        <v>15</v>
      </c>
      <c r="M200" s="12">
        <v>30</v>
      </c>
      <c r="N200" s="12">
        <f>Data[[#This Row],[Quantity]]*Data[[#This Row],[Replacement Cost]]</f>
        <v>30</v>
      </c>
    </row>
    <row r="201" spans="2:14" ht="30" hidden="1" customHeight="1" x14ac:dyDescent="0.25">
      <c r="B201" s="20">
        <v>1</v>
      </c>
      <c r="C201"/>
      <c r="D201" t="s">
        <v>702</v>
      </c>
      <c r="E201" t="s">
        <v>12</v>
      </c>
      <c r="F201" t="s">
        <v>5</v>
      </c>
      <c r="G201" t="s">
        <v>17</v>
      </c>
      <c r="H201" t="s">
        <v>35</v>
      </c>
      <c r="I201" s="22" t="s">
        <v>703</v>
      </c>
      <c r="J201" s="28">
        <v>0</v>
      </c>
      <c r="K201" s="19"/>
      <c r="L201" s="12">
        <f>Data[[#This Row],[Replacement Cost]]*Data[[#This Row],[Quantity]]/2</f>
        <v>16.5</v>
      </c>
      <c r="M201" s="12">
        <v>33</v>
      </c>
      <c r="N201" s="12">
        <f>Data[[#This Row],[Quantity]]*Data[[#This Row],[Replacement Cost]]</f>
        <v>33</v>
      </c>
    </row>
    <row r="202" spans="2:14" ht="30" hidden="1" customHeight="1" x14ac:dyDescent="0.25">
      <c r="B202" s="20">
        <v>1</v>
      </c>
      <c r="C202"/>
      <c r="D202" t="s">
        <v>678</v>
      </c>
      <c r="E202" t="s">
        <v>12</v>
      </c>
      <c r="F202" t="s">
        <v>5</v>
      </c>
      <c r="G202" t="s">
        <v>17</v>
      </c>
      <c r="H202" t="s">
        <v>692</v>
      </c>
      <c r="I202" s="29" t="s">
        <v>679</v>
      </c>
      <c r="J202" s="28">
        <v>0</v>
      </c>
      <c r="K202" s="19"/>
      <c r="L202" s="12">
        <f>Data[[#This Row],[Replacement Cost]]*Data[[#This Row],[Quantity]]/2</f>
        <v>17.5</v>
      </c>
      <c r="M202" s="12">
        <v>35</v>
      </c>
      <c r="N202" s="12">
        <f>Data[[#This Row],[Quantity]]*Data[[#This Row],[Replacement Cost]]</f>
        <v>35</v>
      </c>
    </row>
    <row r="203" spans="2:14" ht="30" hidden="1" customHeight="1" x14ac:dyDescent="0.25">
      <c r="B203" s="20">
        <v>1</v>
      </c>
      <c r="C203" t="s">
        <v>149</v>
      </c>
      <c r="D203" t="s">
        <v>718</v>
      </c>
      <c r="E203" t="s">
        <v>12</v>
      </c>
      <c r="F203" t="s">
        <v>5</v>
      </c>
      <c r="G203" t="s">
        <v>17</v>
      </c>
      <c r="H203" t="s">
        <v>48</v>
      </c>
      <c r="I203" s="22" t="s">
        <v>717</v>
      </c>
      <c r="J203" s="28">
        <v>0</v>
      </c>
      <c r="K203" s="19"/>
      <c r="L203" s="12">
        <f>Data[[#This Row],[Replacement Cost]]*Data[[#This Row],[Quantity]]/2</f>
        <v>17.5</v>
      </c>
      <c r="M203" s="12">
        <v>35</v>
      </c>
      <c r="N203" s="12">
        <f>Data[[#This Row],[Quantity]]*Data[[#This Row],[Replacement Cost]]</f>
        <v>35</v>
      </c>
    </row>
    <row r="204" spans="2:14" ht="30" hidden="1" customHeight="1" x14ac:dyDescent="0.25">
      <c r="B204" s="20">
        <v>1</v>
      </c>
      <c r="C204" t="s">
        <v>344</v>
      </c>
      <c r="D204" t="s">
        <v>694</v>
      </c>
      <c r="E204" t="s">
        <v>12</v>
      </c>
      <c r="F204" t="s">
        <v>6</v>
      </c>
      <c r="G204" t="s">
        <v>17</v>
      </c>
      <c r="H204" t="s">
        <v>31</v>
      </c>
      <c r="I204" s="29" t="s">
        <v>695</v>
      </c>
      <c r="J204" s="28">
        <v>0</v>
      </c>
      <c r="K204" s="19"/>
      <c r="L204" s="12">
        <f>Data[[#This Row],[Replacement Cost]]*Data[[#This Row],[Quantity]]/2</f>
        <v>19</v>
      </c>
      <c r="M204" s="12">
        <v>38</v>
      </c>
      <c r="N204" s="12">
        <f>Data[[#This Row],[Quantity]]*Data[[#This Row],[Replacement Cost]]</f>
        <v>38</v>
      </c>
    </row>
    <row r="205" spans="2:14" ht="30" hidden="1" customHeight="1" x14ac:dyDescent="0.25">
      <c r="B205" s="20">
        <v>1</v>
      </c>
      <c r="C205"/>
      <c r="D205" t="s">
        <v>680</v>
      </c>
      <c r="E205" t="s">
        <v>12</v>
      </c>
      <c r="F205" t="s">
        <v>6</v>
      </c>
      <c r="G205" t="s">
        <v>17</v>
      </c>
      <c r="H205" t="s">
        <v>31</v>
      </c>
      <c r="I205" s="29" t="s">
        <v>681</v>
      </c>
      <c r="J205" s="28">
        <v>0</v>
      </c>
      <c r="K205" s="19"/>
      <c r="L205" s="12">
        <f>Data[[#This Row],[Replacement Cost]]*Data[[#This Row],[Quantity]]/2</f>
        <v>20</v>
      </c>
      <c r="M205" s="12">
        <v>40</v>
      </c>
      <c r="N205" s="12">
        <f>Data[[#This Row],[Quantity]]*Data[[#This Row],[Replacement Cost]]</f>
        <v>40</v>
      </c>
    </row>
    <row r="206" spans="2:14" ht="30" hidden="1" customHeight="1" x14ac:dyDescent="0.25">
      <c r="B206" s="20">
        <v>1</v>
      </c>
      <c r="C206" t="s">
        <v>57</v>
      </c>
      <c r="D206" t="s">
        <v>820</v>
      </c>
      <c r="E206" t="s">
        <v>12</v>
      </c>
      <c r="F206" t="s">
        <v>5</v>
      </c>
      <c r="G206" t="s">
        <v>17</v>
      </c>
      <c r="H206" t="s">
        <v>48</v>
      </c>
      <c r="I206" s="22" t="s">
        <v>697</v>
      </c>
      <c r="J206" s="28">
        <v>0</v>
      </c>
      <c r="K206" s="19"/>
      <c r="L206" s="12">
        <f>Data[[#This Row],[Replacement Cost]]*Data[[#This Row],[Quantity]]/2</f>
        <v>20</v>
      </c>
      <c r="M206" s="12">
        <v>40</v>
      </c>
      <c r="N206" s="12">
        <f>Data[[#This Row],[Quantity]]*Data[[#This Row],[Replacement Cost]]</f>
        <v>40</v>
      </c>
    </row>
    <row r="207" spans="2:14" ht="30" hidden="1" customHeight="1" x14ac:dyDescent="0.25">
      <c r="B207" s="20">
        <v>1</v>
      </c>
      <c r="C207" t="s">
        <v>74</v>
      </c>
      <c r="D207" t="s">
        <v>700</v>
      </c>
      <c r="E207" t="s">
        <v>12</v>
      </c>
      <c r="F207" t="s">
        <v>5</v>
      </c>
      <c r="G207" t="s">
        <v>17</v>
      </c>
      <c r="H207" t="s">
        <v>55</v>
      </c>
      <c r="I207" s="22"/>
      <c r="J207" s="28">
        <v>0</v>
      </c>
      <c r="K207" s="19"/>
      <c r="L207" s="12">
        <f>Data[[#This Row],[Replacement Cost]]*Data[[#This Row],[Quantity]]/2</f>
        <v>20</v>
      </c>
      <c r="M207" s="12">
        <v>40</v>
      </c>
      <c r="N207" s="12">
        <f>Data[[#This Row],[Quantity]]*Data[[#This Row],[Replacement Cost]]</f>
        <v>40</v>
      </c>
    </row>
    <row r="208" spans="2:14" ht="30" hidden="1" customHeight="1" x14ac:dyDescent="0.25">
      <c r="B208" s="20">
        <v>1</v>
      </c>
      <c r="C208" t="s">
        <v>675</v>
      </c>
      <c r="D208" t="s">
        <v>676</v>
      </c>
      <c r="E208" t="s">
        <v>12</v>
      </c>
      <c r="F208" t="s">
        <v>5</v>
      </c>
      <c r="G208" t="s">
        <v>18</v>
      </c>
      <c r="H208" t="s">
        <v>35</v>
      </c>
      <c r="I208" s="29" t="s">
        <v>677</v>
      </c>
      <c r="J208" s="28">
        <v>0</v>
      </c>
      <c r="K208" s="19"/>
      <c r="L208" s="12">
        <f>Data[[#This Row],[Replacement Cost]]*Data[[#This Row],[Quantity]]/2</f>
        <v>25</v>
      </c>
      <c r="M208" s="12">
        <v>50</v>
      </c>
      <c r="N208" s="12">
        <f>Data[[#This Row],[Quantity]]*Data[[#This Row],[Replacement Cost]]</f>
        <v>50</v>
      </c>
    </row>
    <row r="209" spans="2:14" ht="30" hidden="1" customHeight="1" x14ac:dyDescent="0.25">
      <c r="B209" s="20">
        <v>1</v>
      </c>
      <c r="C209" t="s">
        <v>149</v>
      </c>
      <c r="D209" t="s">
        <v>715</v>
      </c>
      <c r="E209" t="s">
        <v>12</v>
      </c>
      <c r="F209" t="s">
        <v>6</v>
      </c>
      <c r="G209" t="s">
        <v>17</v>
      </c>
      <c r="H209" t="s">
        <v>48</v>
      </c>
      <c r="I209" s="22" t="s">
        <v>716</v>
      </c>
      <c r="J209" s="28">
        <v>0</v>
      </c>
      <c r="K209" s="19"/>
      <c r="L209" s="12">
        <f>Data[[#This Row],[Replacement Cost]]*Data[[#This Row],[Quantity]]/2</f>
        <v>25</v>
      </c>
      <c r="M209" s="12">
        <v>50</v>
      </c>
      <c r="N209" s="12">
        <f>Data[[#This Row],[Quantity]]*Data[[#This Row],[Replacement Cost]]</f>
        <v>50</v>
      </c>
    </row>
    <row r="210" spans="2:14" ht="30" hidden="1" customHeight="1" x14ac:dyDescent="0.25">
      <c r="B210" s="20">
        <v>1</v>
      </c>
      <c r="C210" t="s">
        <v>628</v>
      </c>
      <c r="D210" t="s">
        <v>673</v>
      </c>
      <c r="E210" t="s">
        <v>12</v>
      </c>
      <c r="F210" t="s">
        <v>6</v>
      </c>
      <c r="G210" t="s">
        <v>18</v>
      </c>
      <c r="H210" t="s">
        <v>31</v>
      </c>
      <c r="I210" s="27" t="s">
        <v>674</v>
      </c>
      <c r="J210" s="28">
        <v>0</v>
      </c>
      <c r="K210" s="19"/>
      <c r="L210" s="12">
        <f>Data[[#This Row],[Replacement Cost]]*Data[[#This Row],[Quantity]]/2</f>
        <v>30</v>
      </c>
      <c r="M210" s="12">
        <v>60</v>
      </c>
      <c r="N210" s="12">
        <f>Data[[#This Row],[Quantity]]*Data[[#This Row],[Replacement Cost]]</f>
        <v>60</v>
      </c>
    </row>
    <row r="211" spans="2:14" ht="30" hidden="1" customHeight="1" x14ac:dyDescent="0.25">
      <c r="B211" s="20">
        <v>1</v>
      </c>
      <c r="C211"/>
      <c r="D211" t="s">
        <v>693</v>
      </c>
      <c r="E211" t="s">
        <v>12</v>
      </c>
      <c r="F211" t="s">
        <v>6</v>
      </c>
      <c r="G211" t="s">
        <v>17</v>
      </c>
      <c r="H211" t="s">
        <v>692</v>
      </c>
      <c r="I211" s="29" t="s">
        <v>691</v>
      </c>
      <c r="J211" s="28">
        <v>0</v>
      </c>
      <c r="K211" s="19"/>
      <c r="L211" s="12">
        <f>Data[[#This Row],[Replacement Cost]]*Data[[#This Row],[Quantity]]/2</f>
        <v>30</v>
      </c>
      <c r="M211" s="12">
        <v>60</v>
      </c>
      <c r="N211" s="12">
        <f>Data[[#This Row],[Quantity]]*Data[[#This Row],[Replacement Cost]]</f>
        <v>60</v>
      </c>
    </row>
    <row r="212" spans="2:14" ht="30" hidden="1" customHeight="1" x14ac:dyDescent="0.25">
      <c r="B212" s="20">
        <v>1</v>
      </c>
      <c r="C212" t="s">
        <v>149</v>
      </c>
      <c r="D212" t="s">
        <v>711</v>
      </c>
      <c r="E212" t="s">
        <v>12</v>
      </c>
      <c r="F212" t="s">
        <v>5</v>
      </c>
      <c r="G212" t="s">
        <v>17</v>
      </c>
      <c r="H212" t="s">
        <v>48</v>
      </c>
      <c r="I212" s="22" t="s">
        <v>701</v>
      </c>
      <c r="J212" s="28">
        <v>0</v>
      </c>
      <c r="K212" s="19"/>
      <c r="L212" s="12">
        <f>Data[[#This Row],[Replacement Cost]]*Data[[#This Row],[Quantity]]/2</f>
        <v>30</v>
      </c>
      <c r="M212" s="12">
        <v>60</v>
      </c>
      <c r="N212" s="12">
        <f>Data[[#This Row],[Quantity]]*Data[[#This Row],[Replacement Cost]]</f>
        <v>60</v>
      </c>
    </row>
    <row r="213" spans="2:14" ht="30" hidden="1" customHeight="1" x14ac:dyDescent="0.25">
      <c r="B213" s="20">
        <v>2</v>
      </c>
      <c r="C213" t="s">
        <v>52</v>
      </c>
      <c r="D213" t="s">
        <v>811</v>
      </c>
      <c r="E213" t="s">
        <v>12</v>
      </c>
      <c r="F213" t="s">
        <v>6</v>
      </c>
      <c r="G213" t="s">
        <v>18</v>
      </c>
      <c r="H213" t="s">
        <v>48</v>
      </c>
      <c r="I213" s="22" t="s">
        <v>812</v>
      </c>
      <c r="J213" s="28">
        <v>0</v>
      </c>
      <c r="K213" s="19"/>
      <c r="L213" s="12">
        <f>Data[[#This Row],[Replacement Cost]]*Data[[#This Row],[Quantity]]/2</f>
        <v>32</v>
      </c>
      <c r="M213" s="12">
        <v>32</v>
      </c>
      <c r="N213" s="12">
        <f>Data[[#This Row],[Quantity]]*Data[[#This Row],[Replacement Cost]]</f>
        <v>64</v>
      </c>
    </row>
    <row r="214" spans="2:14" ht="30" hidden="1" customHeight="1" x14ac:dyDescent="0.25">
      <c r="B214" s="20">
        <v>1</v>
      </c>
      <c r="C214" t="s">
        <v>628</v>
      </c>
      <c r="D214" t="s">
        <v>672</v>
      </c>
      <c r="E214" t="s">
        <v>12</v>
      </c>
      <c r="F214" t="s">
        <v>6</v>
      </c>
      <c r="G214" t="s">
        <v>18</v>
      </c>
      <c r="H214" t="s">
        <v>31</v>
      </c>
      <c r="I214" s="27" t="s">
        <v>671</v>
      </c>
      <c r="J214" s="28">
        <v>0</v>
      </c>
      <c r="K214" s="19"/>
      <c r="L214" s="12">
        <f>Data[[#This Row],[Replacement Cost]]*Data[[#This Row],[Quantity]]/2</f>
        <v>32.5</v>
      </c>
      <c r="M214" s="12">
        <v>65</v>
      </c>
      <c r="N214" s="12">
        <f>Data[[#This Row],[Quantity]]*Data[[#This Row],[Replacement Cost]]</f>
        <v>65</v>
      </c>
    </row>
    <row r="215" spans="2:14" ht="30" hidden="1" customHeight="1" x14ac:dyDescent="0.25">
      <c r="B215" s="20">
        <v>1</v>
      </c>
      <c r="C215" t="s">
        <v>57</v>
      </c>
      <c r="D215" t="s">
        <v>825</v>
      </c>
      <c r="E215" t="s">
        <v>12</v>
      </c>
      <c r="F215" t="s">
        <v>5</v>
      </c>
      <c r="G215" t="s">
        <v>17</v>
      </c>
      <c r="H215" t="s">
        <v>48</v>
      </c>
      <c r="I215" s="22" t="s">
        <v>824</v>
      </c>
      <c r="J215" s="28">
        <v>0</v>
      </c>
      <c r="K215" s="19"/>
      <c r="L215" s="12">
        <f>Data[[#This Row],[Replacement Cost]]*Data[[#This Row],[Quantity]]/2</f>
        <v>32.5</v>
      </c>
      <c r="M215" s="12">
        <v>65</v>
      </c>
      <c r="N215" s="12">
        <f>Data[[#This Row],[Quantity]]*Data[[#This Row],[Replacement Cost]]</f>
        <v>65</v>
      </c>
    </row>
    <row r="216" spans="2:14" ht="30" hidden="1" customHeight="1" x14ac:dyDescent="0.25">
      <c r="B216" s="20">
        <v>1</v>
      </c>
      <c r="C216"/>
      <c r="D216" t="s">
        <v>729</v>
      </c>
      <c r="E216" t="s">
        <v>12</v>
      </c>
      <c r="F216" t="s">
        <v>6</v>
      </c>
      <c r="G216" t="s">
        <v>18</v>
      </c>
      <c r="H216" t="s">
        <v>35</v>
      </c>
      <c r="I216" s="22" t="s">
        <v>730</v>
      </c>
      <c r="J216" s="28">
        <v>0</v>
      </c>
      <c r="K216" s="19"/>
      <c r="L216" s="12">
        <f>Data[[#This Row],[Replacement Cost]]*Data[[#This Row],[Quantity]]/2</f>
        <v>35</v>
      </c>
      <c r="M216" s="12">
        <v>70</v>
      </c>
      <c r="N216" s="12">
        <f>Data[[#This Row],[Quantity]]*Data[[#This Row],[Replacement Cost]]</f>
        <v>70</v>
      </c>
    </row>
    <row r="217" spans="2:14" ht="30" hidden="1" customHeight="1" x14ac:dyDescent="0.25">
      <c r="B217" s="20">
        <v>1</v>
      </c>
      <c r="C217" t="s">
        <v>149</v>
      </c>
      <c r="D217" t="s">
        <v>713</v>
      </c>
      <c r="E217" t="s">
        <v>12</v>
      </c>
      <c r="F217" t="s">
        <v>5</v>
      </c>
      <c r="G217" t="s">
        <v>17</v>
      </c>
      <c r="H217" t="s">
        <v>48</v>
      </c>
      <c r="I217" s="22" t="s">
        <v>705</v>
      </c>
      <c r="J217" s="28">
        <v>0</v>
      </c>
      <c r="K217" s="19"/>
      <c r="L217" s="12">
        <f>Data[[#This Row],[Replacement Cost]]*Data[[#This Row],[Quantity]]/2</f>
        <v>40</v>
      </c>
      <c r="M217" s="12">
        <v>80</v>
      </c>
      <c r="N217" s="12">
        <f>Data[[#This Row],[Quantity]]*Data[[#This Row],[Replacement Cost]]</f>
        <v>80</v>
      </c>
    </row>
    <row r="218" spans="2:14" ht="30" hidden="1" customHeight="1" x14ac:dyDescent="0.25">
      <c r="B218" s="20">
        <v>1</v>
      </c>
      <c r="C218" t="s">
        <v>149</v>
      </c>
      <c r="D218" t="s">
        <v>714</v>
      </c>
      <c r="E218" t="s">
        <v>12</v>
      </c>
      <c r="F218" t="s">
        <v>5</v>
      </c>
      <c r="G218" t="s">
        <v>17</v>
      </c>
      <c r="H218" t="s">
        <v>48</v>
      </c>
      <c r="I218" s="22" t="s">
        <v>706</v>
      </c>
      <c r="J218" s="28">
        <v>0</v>
      </c>
      <c r="K218" s="19"/>
      <c r="L218" s="12">
        <f>Data[[#This Row],[Replacement Cost]]*Data[[#This Row],[Quantity]]/2</f>
        <v>40</v>
      </c>
      <c r="M218" s="12">
        <v>80</v>
      </c>
      <c r="N218" s="12">
        <f>Data[[#This Row],[Quantity]]*Data[[#This Row],[Replacement Cost]]</f>
        <v>80</v>
      </c>
    </row>
    <row r="219" spans="2:14" ht="30" hidden="1" customHeight="1" x14ac:dyDescent="0.25">
      <c r="B219" s="20">
        <v>1</v>
      </c>
      <c r="C219"/>
      <c r="D219" t="s">
        <v>834</v>
      </c>
      <c r="E219" t="s">
        <v>12</v>
      </c>
      <c r="F219" t="s">
        <v>7</v>
      </c>
      <c r="G219" t="s">
        <v>17</v>
      </c>
      <c r="H219" t="s">
        <v>692</v>
      </c>
      <c r="I219" s="22" t="s">
        <v>835</v>
      </c>
      <c r="J219" s="28">
        <v>0</v>
      </c>
      <c r="K219" s="19"/>
      <c r="L219" s="12">
        <f>Data[[#This Row],[Replacement Cost]]*Data[[#This Row],[Quantity]]/2</f>
        <v>40</v>
      </c>
      <c r="M219" s="12">
        <v>80</v>
      </c>
      <c r="N219" s="12">
        <f>Data[[#This Row],[Quantity]]*Data[[#This Row],[Replacement Cost]]</f>
        <v>80</v>
      </c>
    </row>
    <row r="220" spans="2:14" ht="30" hidden="1" customHeight="1" x14ac:dyDescent="0.25">
      <c r="B220" s="20">
        <v>1</v>
      </c>
      <c r="C220" t="s">
        <v>686</v>
      </c>
      <c r="D220" t="s">
        <v>690</v>
      </c>
      <c r="E220" t="s">
        <v>12</v>
      </c>
      <c r="F220" t="s">
        <v>5</v>
      </c>
      <c r="G220" t="s">
        <v>17</v>
      </c>
      <c r="H220" t="s">
        <v>48</v>
      </c>
      <c r="I220" s="29" t="s">
        <v>689</v>
      </c>
      <c r="J220" s="28">
        <v>0</v>
      </c>
      <c r="K220" s="19"/>
      <c r="L220" s="12">
        <f>Data[[#This Row],[Replacement Cost]]*Data[[#This Row],[Quantity]]/2</f>
        <v>50</v>
      </c>
      <c r="M220" s="12">
        <v>100</v>
      </c>
      <c r="N220" s="12">
        <f>Data[[#This Row],[Quantity]]*Data[[#This Row],[Replacement Cost]]</f>
        <v>100</v>
      </c>
    </row>
    <row r="221" spans="2:14" ht="30" hidden="1" customHeight="1" x14ac:dyDescent="0.25">
      <c r="B221" s="20">
        <v>1</v>
      </c>
      <c r="C221" t="s">
        <v>57</v>
      </c>
      <c r="D221" t="s">
        <v>823</v>
      </c>
      <c r="E221" t="s">
        <v>12</v>
      </c>
      <c r="F221" t="s">
        <v>5</v>
      </c>
      <c r="G221" t="s">
        <v>17</v>
      </c>
      <c r="H221" t="s">
        <v>48</v>
      </c>
      <c r="I221" s="29" t="s">
        <v>696</v>
      </c>
      <c r="J221" s="28">
        <v>0</v>
      </c>
      <c r="K221" s="19"/>
      <c r="L221" s="12">
        <f>Data[[#This Row],[Replacement Cost]]*Data[[#This Row],[Quantity]]/2</f>
        <v>60</v>
      </c>
      <c r="M221" s="12">
        <v>120</v>
      </c>
      <c r="N221" s="12">
        <f>Data[[#This Row],[Quantity]]*Data[[#This Row],[Replacement Cost]]</f>
        <v>120</v>
      </c>
    </row>
    <row r="222" spans="2:14" ht="30" hidden="1" customHeight="1" x14ac:dyDescent="0.25">
      <c r="B222" s="20">
        <v>1</v>
      </c>
      <c r="C222" t="s">
        <v>88</v>
      </c>
      <c r="D222" t="s">
        <v>719</v>
      </c>
      <c r="E222" t="s">
        <v>12</v>
      </c>
      <c r="F222" t="s">
        <v>5</v>
      </c>
      <c r="G222" t="s">
        <v>17</v>
      </c>
      <c r="H222" t="s">
        <v>48</v>
      </c>
      <c r="I222" s="22" t="s">
        <v>720</v>
      </c>
      <c r="J222" s="28">
        <v>0</v>
      </c>
      <c r="K222" s="19"/>
      <c r="L222" s="12">
        <f>Data[[#This Row],[Replacement Cost]]*Data[[#This Row],[Quantity]]/2</f>
        <v>68.5</v>
      </c>
      <c r="M222" s="12">
        <v>137</v>
      </c>
      <c r="N222" s="12">
        <f>Data[[#This Row],[Quantity]]*Data[[#This Row],[Replacement Cost]]</f>
        <v>137</v>
      </c>
    </row>
    <row r="223" spans="2:14" ht="30" hidden="1" customHeight="1" x14ac:dyDescent="0.25">
      <c r="B223" s="20">
        <v>1</v>
      </c>
      <c r="C223" t="s">
        <v>149</v>
      </c>
      <c r="D223" t="s">
        <v>712</v>
      </c>
      <c r="E223" t="s">
        <v>12</v>
      </c>
      <c r="F223" t="s">
        <v>5</v>
      </c>
      <c r="G223" t="s">
        <v>17</v>
      </c>
      <c r="H223" t="s">
        <v>48</v>
      </c>
      <c r="I223" s="22" t="s">
        <v>704</v>
      </c>
      <c r="J223" s="28">
        <v>0</v>
      </c>
      <c r="K223" s="19"/>
      <c r="L223" s="12">
        <f>Data[[#This Row],[Replacement Cost]]*Data[[#This Row],[Quantity]]/2</f>
        <v>85</v>
      </c>
      <c r="M223" s="12">
        <v>170</v>
      </c>
      <c r="N223" s="12">
        <f>Data[[#This Row],[Quantity]]*Data[[#This Row],[Replacement Cost]]</f>
        <v>170</v>
      </c>
    </row>
    <row r="224" spans="2:14" ht="30" hidden="1" customHeight="1" x14ac:dyDescent="0.25">
      <c r="B224" s="20">
        <v>1</v>
      </c>
      <c r="C224" t="s">
        <v>468</v>
      </c>
      <c r="D224" t="s">
        <v>684</v>
      </c>
      <c r="E224" t="s">
        <v>12</v>
      </c>
      <c r="F224" t="s">
        <v>5</v>
      </c>
      <c r="G224" t="s">
        <v>17</v>
      </c>
      <c r="H224" t="s">
        <v>35</v>
      </c>
      <c r="I224" s="29" t="s">
        <v>685</v>
      </c>
      <c r="J224" s="28">
        <v>0</v>
      </c>
      <c r="K224" s="19"/>
      <c r="L224" s="12">
        <f>Data[[#This Row],[Replacement Cost]]*Data[[#This Row],[Quantity]]/2</f>
        <v>112.5</v>
      </c>
      <c r="M224" s="12">
        <v>225</v>
      </c>
      <c r="N224" s="12">
        <f>Data[[#This Row],[Quantity]]*Data[[#This Row],[Replacement Cost]]</f>
        <v>225</v>
      </c>
    </row>
    <row r="225" spans="2:14" ht="30" hidden="1" customHeight="1" x14ac:dyDescent="0.25">
      <c r="B225" s="20">
        <v>1</v>
      </c>
      <c r="C225" t="s">
        <v>686</v>
      </c>
      <c r="D225" t="s">
        <v>688</v>
      </c>
      <c r="E225" t="s">
        <v>12</v>
      </c>
      <c r="F225" t="s">
        <v>5</v>
      </c>
      <c r="G225" t="s">
        <v>17</v>
      </c>
      <c r="H225" t="s">
        <v>48</v>
      </c>
      <c r="I225" s="29" t="s">
        <v>687</v>
      </c>
      <c r="J225" s="28">
        <v>0</v>
      </c>
      <c r="K225" s="19"/>
      <c r="L225" s="12">
        <f>Data[[#This Row],[Replacement Cost]]*Data[[#This Row],[Quantity]]/2</f>
        <v>115</v>
      </c>
      <c r="M225" s="12">
        <v>230</v>
      </c>
      <c r="N225" s="12">
        <f>Data[[#This Row],[Quantity]]*Data[[#This Row],[Replacement Cost]]</f>
        <v>230</v>
      </c>
    </row>
    <row r="226" spans="2:14" ht="30" hidden="1" customHeight="1" x14ac:dyDescent="0.25">
      <c r="B226" s="20">
        <v>2</v>
      </c>
      <c r="C226"/>
      <c r="D226" t="s">
        <v>800</v>
      </c>
      <c r="E226" t="s">
        <v>12</v>
      </c>
      <c r="F226" t="s">
        <v>6</v>
      </c>
      <c r="G226" t="s">
        <v>18</v>
      </c>
      <c r="H226" t="s">
        <v>48</v>
      </c>
      <c r="I226" s="22" t="s">
        <v>801</v>
      </c>
      <c r="J226" s="28">
        <v>0</v>
      </c>
      <c r="K226" s="19"/>
      <c r="L226" s="12">
        <f>Data[[#This Row],[Replacement Cost]]*Data[[#This Row],[Quantity]]/2</f>
        <v>131</v>
      </c>
      <c r="M226" s="12">
        <v>131</v>
      </c>
      <c r="N226" s="12">
        <f>Data[[#This Row],[Quantity]]*Data[[#This Row],[Replacement Cost]]</f>
        <v>262</v>
      </c>
    </row>
    <row r="227" spans="2:14" ht="30" hidden="1" customHeight="1" x14ac:dyDescent="0.25">
      <c r="B227" s="20">
        <v>1</v>
      </c>
      <c r="C227" t="s">
        <v>802</v>
      </c>
      <c r="D227" t="s">
        <v>803</v>
      </c>
      <c r="E227" t="s">
        <v>12</v>
      </c>
      <c r="F227" t="s">
        <v>7</v>
      </c>
      <c r="G227" t="s">
        <v>17</v>
      </c>
      <c r="H227" t="s">
        <v>39</v>
      </c>
      <c r="I227" s="22" t="s">
        <v>804</v>
      </c>
      <c r="J227" s="28">
        <v>0</v>
      </c>
      <c r="K227" s="19"/>
      <c r="L227" s="12">
        <f>Data[[#This Row],[Replacement Cost]]*Data[[#This Row],[Quantity]]/2</f>
        <v>175</v>
      </c>
      <c r="M227" s="12">
        <v>350</v>
      </c>
      <c r="N227" s="12">
        <f>Data[[#This Row],[Quantity]]*Data[[#This Row],[Replacement Cost]]</f>
        <v>350</v>
      </c>
    </row>
    <row r="228" spans="2:14" ht="30" hidden="1" customHeight="1" x14ac:dyDescent="0.25">
      <c r="B228" s="20">
        <v>1</v>
      </c>
      <c r="C228" t="s">
        <v>88</v>
      </c>
      <c r="D228" t="s">
        <v>836</v>
      </c>
      <c r="E228" t="s">
        <v>12</v>
      </c>
      <c r="F228" t="s">
        <v>6</v>
      </c>
      <c r="G228" t="s">
        <v>17</v>
      </c>
      <c r="H228" t="s">
        <v>48</v>
      </c>
      <c r="I228" s="22" t="s">
        <v>837</v>
      </c>
      <c r="J228" s="28">
        <v>0</v>
      </c>
      <c r="K228" s="19"/>
      <c r="L228" s="12">
        <f>Data[[#This Row],[Replacement Cost]]*Data[[#This Row],[Quantity]]/2</f>
        <v>3.5</v>
      </c>
      <c r="M228" s="12">
        <v>7</v>
      </c>
      <c r="N228" s="12">
        <f>Data[[#This Row],[Quantity]]*Data[[#This Row],[Replacement Cost]]</f>
        <v>7</v>
      </c>
    </row>
    <row r="229" spans="2:14" ht="30" hidden="1" customHeight="1" x14ac:dyDescent="0.25">
      <c r="B229" s="20">
        <v>5</v>
      </c>
      <c r="C229" t="s">
        <v>88</v>
      </c>
      <c r="D229" t="s">
        <v>838</v>
      </c>
      <c r="E229" t="s">
        <v>12</v>
      </c>
      <c r="F229" t="s">
        <v>5</v>
      </c>
      <c r="G229" t="s">
        <v>17</v>
      </c>
      <c r="H229" t="s">
        <v>48</v>
      </c>
      <c r="I229" s="22" t="s">
        <v>839</v>
      </c>
      <c r="J229" s="28">
        <v>0</v>
      </c>
      <c r="K229" s="19"/>
      <c r="L229" s="12">
        <f>Data[[#This Row],[Replacement Cost]]*Data[[#This Row],[Quantity]]/2</f>
        <v>4</v>
      </c>
      <c r="M229" s="12">
        <v>1.6</v>
      </c>
      <c r="N229" s="12">
        <f>Data[[#This Row],[Quantity]]*Data[[#This Row],[Replacement Cost]]</f>
        <v>8</v>
      </c>
    </row>
    <row r="230" spans="2:14" ht="30" hidden="1" customHeight="1" x14ac:dyDescent="0.25">
      <c r="B230" s="20">
        <v>5</v>
      </c>
      <c r="C230" t="s">
        <v>88</v>
      </c>
      <c r="D230" t="s">
        <v>840</v>
      </c>
      <c r="E230" t="s">
        <v>12</v>
      </c>
      <c r="F230" t="s">
        <v>5</v>
      </c>
      <c r="G230" t="s">
        <v>17</v>
      </c>
      <c r="H230" t="s">
        <v>48</v>
      </c>
      <c r="I230" s="22" t="s">
        <v>841</v>
      </c>
      <c r="J230" s="28">
        <v>0</v>
      </c>
      <c r="K230" s="19"/>
      <c r="L230" s="12">
        <f>Data[[#This Row],[Replacement Cost]]*Data[[#This Row],[Quantity]]/2</f>
        <v>3.5</v>
      </c>
      <c r="M230" s="12">
        <v>1.4</v>
      </c>
      <c r="N230" s="12">
        <f>Data[[#This Row],[Quantity]]*Data[[#This Row],[Replacement Cost]]</f>
        <v>7</v>
      </c>
    </row>
    <row r="231" spans="2:14" ht="30" hidden="1" customHeight="1" x14ac:dyDescent="0.25">
      <c r="B231" s="20">
        <v>5</v>
      </c>
      <c r="C231"/>
      <c r="D231" t="s">
        <v>807</v>
      </c>
      <c r="E231" t="s">
        <v>12</v>
      </c>
      <c r="F231" t="s">
        <v>5</v>
      </c>
      <c r="G231" t="s">
        <v>19</v>
      </c>
      <c r="H231" t="s">
        <v>35</v>
      </c>
      <c r="I231" s="22" t="s">
        <v>808</v>
      </c>
      <c r="J231" s="28">
        <v>0</v>
      </c>
      <c r="K231" s="19"/>
      <c r="L231" s="12">
        <f>Data[[#This Row],[Replacement Cost]]*Data[[#This Row],[Quantity]]/2</f>
        <v>32.5</v>
      </c>
      <c r="M231" s="12">
        <v>13</v>
      </c>
      <c r="N231" s="12">
        <f>Data[[#This Row],[Quantity]]*Data[[#This Row],[Replacement Cost]]</f>
        <v>65</v>
      </c>
    </row>
    <row r="232" spans="2:14" ht="30" hidden="1" customHeight="1" x14ac:dyDescent="0.25">
      <c r="B232" s="20">
        <v>1</v>
      </c>
      <c r="C232"/>
      <c r="D232" t="s">
        <v>47</v>
      </c>
      <c r="E232" t="s">
        <v>25</v>
      </c>
      <c r="F232" t="s">
        <v>6</v>
      </c>
      <c r="G232" t="s">
        <v>18</v>
      </c>
      <c r="H232" t="s">
        <v>48</v>
      </c>
      <c r="I232" s="22" t="s">
        <v>248</v>
      </c>
      <c r="J232" s="28">
        <v>0</v>
      </c>
      <c r="K232" s="19"/>
      <c r="L232" s="12">
        <f>Data[[#This Row],[Replacement Cost]]*Data[[#This Row],[Quantity]]/2</f>
        <v>7.5</v>
      </c>
      <c r="M232" s="12">
        <v>15</v>
      </c>
      <c r="N232" s="12">
        <f>Data[[#This Row],[Quantity]]*Data[[#This Row],[Replacement Cost]]</f>
        <v>15</v>
      </c>
    </row>
    <row r="233" spans="2:14" ht="30" hidden="1" customHeight="1" x14ac:dyDescent="0.25">
      <c r="B233" s="20">
        <v>1</v>
      </c>
      <c r="C233"/>
      <c r="D233" t="s">
        <v>733</v>
      </c>
      <c r="E233" t="s">
        <v>25</v>
      </c>
      <c r="F233" t="s">
        <v>5</v>
      </c>
      <c r="G233" t="s">
        <v>17</v>
      </c>
      <c r="H233" t="s">
        <v>133</v>
      </c>
      <c r="I233" s="22" t="s">
        <v>734</v>
      </c>
      <c r="J233" s="28">
        <v>0</v>
      </c>
      <c r="K233" s="19"/>
      <c r="L233" s="12">
        <f>Data[[#This Row],[Replacement Cost]]*Data[[#This Row],[Quantity]]/2</f>
        <v>10</v>
      </c>
      <c r="M233" s="12">
        <v>20</v>
      </c>
      <c r="N233" s="12">
        <f>Data[[#This Row],[Quantity]]*Data[[#This Row],[Replacement Cost]]</f>
        <v>20</v>
      </c>
    </row>
    <row r="234" spans="2:14" ht="30" hidden="1" customHeight="1" x14ac:dyDescent="0.25">
      <c r="B234" s="20">
        <v>2</v>
      </c>
      <c r="C234" t="s">
        <v>53</v>
      </c>
      <c r="D234" t="s">
        <v>54</v>
      </c>
      <c r="E234" t="s">
        <v>25</v>
      </c>
      <c r="F234" t="s">
        <v>7</v>
      </c>
      <c r="G234" t="s">
        <v>18</v>
      </c>
      <c r="H234" t="s">
        <v>55</v>
      </c>
      <c r="I234" s="22" t="s">
        <v>262</v>
      </c>
      <c r="J234" s="28">
        <v>0</v>
      </c>
      <c r="K234" s="19"/>
      <c r="L234" s="12">
        <f>Data[[#This Row],[Replacement Cost]]*Data[[#This Row],[Quantity]]/2</f>
        <v>10.5</v>
      </c>
      <c r="M234" s="12">
        <v>10.5</v>
      </c>
      <c r="N234" s="12">
        <f>Data[[#This Row],[Quantity]]*Data[[#This Row],[Replacement Cost]]</f>
        <v>21</v>
      </c>
    </row>
    <row r="235" spans="2:14" ht="30" hidden="1" customHeight="1" x14ac:dyDescent="0.25">
      <c r="B235" s="20">
        <v>4</v>
      </c>
      <c r="C235"/>
      <c r="D235" t="s">
        <v>555</v>
      </c>
      <c r="E235" t="s">
        <v>25</v>
      </c>
      <c r="F235" t="s">
        <v>5</v>
      </c>
      <c r="G235" t="s">
        <v>18</v>
      </c>
      <c r="H235" t="s">
        <v>35</v>
      </c>
      <c r="I235" s="29" t="s">
        <v>556</v>
      </c>
      <c r="J235" s="28">
        <v>0</v>
      </c>
      <c r="K235" s="19"/>
      <c r="L235" s="12">
        <f>Data[[#This Row],[Replacement Cost]]*Data[[#This Row],[Quantity]]/2</f>
        <v>11.333333333333334</v>
      </c>
      <c r="M235" s="12">
        <f>17/3</f>
        <v>5.666666666666667</v>
      </c>
      <c r="N235" s="12">
        <f>Data[[#This Row],[Quantity]]*Data[[#This Row],[Replacement Cost]]</f>
        <v>22.666666666666668</v>
      </c>
    </row>
    <row r="236" spans="2:14" ht="30" hidden="1" customHeight="1" x14ac:dyDescent="0.25">
      <c r="B236" s="20">
        <v>3</v>
      </c>
      <c r="C236" t="s">
        <v>31</v>
      </c>
      <c r="D236" t="s">
        <v>32</v>
      </c>
      <c r="E236" t="s">
        <v>25</v>
      </c>
      <c r="F236" t="s">
        <v>7</v>
      </c>
      <c r="G236" t="s">
        <v>18</v>
      </c>
      <c r="H236" t="s">
        <v>31</v>
      </c>
      <c r="I236" s="22" t="s">
        <v>230</v>
      </c>
      <c r="J236" s="28">
        <v>0</v>
      </c>
      <c r="K236" s="19">
        <f ca="1">DATE(YEAR(TODAY())-1, 1,1)</f>
        <v>44927</v>
      </c>
      <c r="L236" s="12">
        <f>Data[[#This Row],[Replacement Cost]]*Data[[#This Row],[Quantity]]/2</f>
        <v>18.75</v>
      </c>
      <c r="M236" s="12">
        <v>12.5</v>
      </c>
      <c r="N236" s="12">
        <f>Data[[#This Row],[Quantity]]*Data[[#This Row],[Replacement Cost]]</f>
        <v>37.5</v>
      </c>
    </row>
    <row r="237" spans="2:14" ht="30" hidden="1" customHeight="1" x14ac:dyDescent="0.25">
      <c r="B237" s="20">
        <v>1</v>
      </c>
      <c r="C237"/>
      <c r="D237" t="s">
        <v>44</v>
      </c>
      <c r="E237" t="s">
        <v>25</v>
      </c>
      <c r="F237" t="s">
        <v>6</v>
      </c>
      <c r="G237" t="s">
        <v>18</v>
      </c>
      <c r="H237" t="s">
        <v>48</v>
      </c>
      <c r="I237" s="22" t="s">
        <v>246</v>
      </c>
      <c r="J237" s="28">
        <v>0</v>
      </c>
      <c r="K237" s="19"/>
      <c r="L237" s="12">
        <f>Data[[#This Row],[Replacement Cost]]*Data[[#This Row],[Quantity]]/2</f>
        <v>20</v>
      </c>
      <c r="M237" s="12">
        <v>40</v>
      </c>
      <c r="N237" s="12">
        <f>Data[[#This Row],[Quantity]]*Data[[#This Row],[Replacement Cost]]</f>
        <v>40</v>
      </c>
    </row>
    <row r="238" spans="2:14" ht="30" hidden="1" customHeight="1" x14ac:dyDescent="0.25">
      <c r="B238" s="20">
        <v>1</v>
      </c>
      <c r="C238"/>
      <c r="D238" t="s">
        <v>244</v>
      </c>
      <c r="E238" t="s">
        <v>25</v>
      </c>
      <c r="F238" t="s">
        <v>6</v>
      </c>
      <c r="G238" t="s">
        <v>18</v>
      </c>
      <c r="H238" t="s">
        <v>31</v>
      </c>
      <c r="I238" s="22" t="s">
        <v>245</v>
      </c>
      <c r="J238" s="28">
        <v>0</v>
      </c>
      <c r="K238" s="19"/>
      <c r="L238" s="12">
        <f>Data[[#This Row],[Replacement Cost]]*Data[[#This Row],[Quantity]]/2</f>
        <v>20</v>
      </c>
      <c r="M238" s="12">
        <v>40</v>
      </c>
      <c r="N238" s="12">
        <f>Data[[#This Row],[Quantity]]*Data[[#This Row],[Replacement Cost]]</f>
        <v>40</v>
      </c>
    </row>
    <row r="239" spans="2:14" ht="30" hidden="1" customHeight="1" x14ac:dyDescent="0.25">
      <c r="B239" s="20">
        <v>1</v>
      </c>
      <c r="C239" t="s">
        <v>50</v>
      </c>
      <c r="D239" t="s">
        <v>51</v>
      </c>
      <c r="E239" t="s">
        <v>25</v>
      </c>
      <c r="F239" t="s">
        <v>7</v>
      </c>
      <c r="G239" t="s">
        <v>18</v>
      </c>
      <c r="H239" t="s">
        <v>48</v>
      </c>
      <c r="I239" s="22" t="s">
        <v>252</v>
      </c>
      <c r="J239" s="28">
        <v>0</v>
      </c>
      <c r="K239" s="19"/>
      <c r="L239" s="12">
        <f>Data[[#This Row],[Replacement Cost]]*Data[[#This Row],[Quantity]]/2</f>
        <v>22</v>
      </c>
      <c r="M239" s="12">
        <v>44</v>
      </c>
      <c r="N239" s="12">
        <f>Data[[#This Row],[Quantity]]*Data[[#This Row],[Replacement Cost]]</f>
        <v>44</v>
      </c>
    </row>
    <row r="240" spans="2:14" ht="30" hidden="1" customHeight="1" x14ac:dyDescent="0.25">
      <c r="B240" s="20">
        <v>1</v>
      </c>
      <c r="C240"/>
      <c r="D240" t="s">
        <v>41</v>
      </c>
      <c r="E240" t="s">
        <v>25</v>
      </c>
      <c r="F240" t="s">
        <v>5</v>
      </c>
      <c r="G240" t="s">
        <v>18</v>
      </c>
      <c r="H240" t="s">
        <v>35</v>
      </c>
      <c r="I240" s="22" t="s">
        <v>241</v>
      </c>
      <c r="J240" s="28">
        <v>0</v>
      </c>
      <c r="K240" s="19"/>
      <c r="L240" s="12">
        <f>Data[[#This Row],[Replacement Cost]]*Data[[#This Row],[Quantity]]/2</f>
        <v>25</v>
      </c>
      <c r="M240" s="12">
        <v>50</v>
      </c>
      <c r="N240" s="12">
        <f>Data[[#This Row],[Quantity]]*Data[[#This Row],[Replacement Cost]]</f>
        <v>50</v>
      </c>
    </row>
    <row r="241" spans="2:14" ht="30" hidden="1" customHeight="1" x14ac:dyDescent="0.25">
      <c r="B241" s="20">
        <v>3</v>
      </c>
      <c r="C241"/>
      <c r="D241" t="s">
        <v>118</v>
      </c>
      <c r="E241" t="s">
        <v>25</v>
      </c>
      <c r="F241" t="s">
        <v>7</v>
      </c>
      <c r="G241" t="s">
        <v>18</v>
      </c>
      <c r="H241" t="s">
        <v>31</v>
      </c>
      <c r="I241" s="22" t="s">
        <v>261</v>
      </c>
      <c r="J241" s="28">
        <v>0</v>
      </c>
      <c r="K241" s="19"/>
      <c r="L241" s="12">
        <f>Data[[#This Row],[Replacement Cost]]*Data[[#This Row],[Quantity]]/2</f>
        <v>26.25</v>
      </c>
      <c r="M241" s="12">
        <v>17.5</v>
      </c>
      <c r="N241" s="12">
        <f>Data[[#This Row],[Quantity]]*Data[[#This Row],[Replacement Cost]]</f>
        <v>52.5</v>
      </c>
    </row>
    <row r="242" spans="2:14" ht="30" hidden="1" customHeight="1" x14ac:dyDescent="0.25">
      <c r="B242" s="20">
        <v>2</v>
      </c>
      <c r="C242"/>
      <c r="D242" t="s">
        <v>43</v>
      </c>
      <c r="E242" t="s">
        <v>25</v>
      </c>
      <c r="F242" t="s">
        <v>6</v>
      </c>
      <c r="G242" t="s">
        <v>18</v>
      </c>
      <c r="H242" t="s">
        <v>31</v>
      </c>
      <c r="I242" s="22" t="s">
        <v>243</v>
      </c>
      <c r="J242" s="28">
        <v>0</v>
      </c>
      <c r="K242" s="19"/>
      <c r="L242" s="12">
        <f>Data[[#This Row],[Replacement Cost]]*Data[[#This Row],[Quantity]]/2</f>
        <v>30</v>
      </c>
      <c r="M242" s="12">
        <v>30</v>
      </c>
      <c r="N242" s="12">
        <f>Data[[#This Row],[Quantity]]*Data[[#This Row],[Replacement Cost]]</f>
        <v>60</v>
      </c>
    </row>
    <row r="243" spans="2:14" ht="30" hidden="1" customHeight="1" x14ac:dyDescent="0.25">
      <c r="B243" s="20">
        <v>2</v>
      </c>
      <c r="C243" t="s">
        <v>65</v>
      </c>
      <c r="D243" t="s">
        <v>257</v>
      </c>
      <c r="E243" t="s">
        <v>25</v>
      </c>
      <c r="F243" t="s">
        <v>6</v>
      </c>
      <c r="G243" t="s">
        <v>18</v>
      </c>
      <c r="H243" t="s">
        <v>31</v>
      </c>
      <c r="I243" s="22" t="s">
        <v>253</v>
      </c>
      <c r="J243" s="28">
        <v>0</v>
      </c>
      <c r="K243" s="19"/>
      <c r="L243" s="12">
        <f>Data[[#This Row],[Replacement Cost]]*Data[[#This Row],[Quantity]]/2</f>
        <v>30</v>
      </c>
      <c r="M243" s="12">
        <v>30</v>
      </c>
      <c r="N243" s="12">
        <f>Data[[#This Row],[Quantity]]*Data[[#This Row],[Replacement Cost]]</f>
        <v>60</v>
      </c>
    </row>
    <row r="244" spans="2:14" ht="30" hidden="1" customHeight="1" x14ac:dyDescent="0.25">
      <c r="B244" s="20">
        <v>2</v>
      </c>
      <c r="C244"/>
      <c r="D244" t="s">
        <v>558</v>
      </c>
      <c r="E244" t="s">
        <v>25</v>
      </c>
      <c r="F244" t="s">
        <v>5</v>
      </c>
      <c r="G244" t="s">
        <v>18</v>
      </c>
      <c r="H244" t="s">
        <v>35</v>
      </c>
      <c r="I244" s="29" t="s">
        <v>559</v>
      </c>
      <c r="J244" s="28">
        <v>0</v>
      </c>
      <c r="K244" s="19"/>
      <c r="L244" s="12">
        <f>Data[[#This Row],[Replacement Cost]]*Data[[#This Row],[Quantity]]/2</f>
        <v>30</v>
      </c>
      <c r="M244" s="12">
        <v>30</v>
      </c>
      <c r="N244" s="12">
        <f>Data[[#This Row],[Quantity]]*Data[[#This Row],[Replacement Cost]]</f>
        <v>60</v>
      </c>
    </row>
    <row r="245" spans="2:14" ht="30" hidden="1" customHeight="1" x14ac:dyDescent="0.25">
      <c r="B245" s="20">
        <v>1</v>
      </c>
      <c r="C245" t="s">
        <v>46</v>
      </c>
      <c r="D245" t="s">
        <v>45</v>
      </c>
      <c r="E245" t="s">
        <v>25</v>
      </c>
      <c r="F245" t="s">
        <v>6</v>
      </c>
      <c r="G245" t="s">
        <v>18</v>
      </c>
      <c r="H245" t="s">
        <v>36</v>
      </c>
      <c r="I245" s="22" t="s">
        <v>247</v>
      </c>
      <c r="J245" s="28">
        <v>0</v>
      </c>
      <c r="K245" s="19"/>
      <c r="L245" s="12">
        <f>Data[[#This Row],[Replacement Cost]]*Data[[#This Row],[Quantity]]/2</f>
        <v>42.5</v>
      </c>
      <c r="M245" s="12">
        <v>85</v>
      </c>
      <c r="N245" s="12">
        <f>Data[[#This Row],[Quantity]]*Data[[#This Row],[Replacement Cost]]</f>
        <v>85</v>
      </c>
    </row>
    <row r="246" spans="2:14" ht="30" hidden="1" customHeight="1" x14ac:dyDescent="0.25">
      <c r="B246" s="20">
        <v>3</v>
      </c>
      <c r="C246" t="s">
        <v>398</v>
      </c>
      <c r="D246" t="s">
        <v>181</v>
      </c>
      <c r="E246" t="s">
        <v>25</v>
      </c>
      <c r="F246" t="s">
        <v>5</v>
      </c>
      <c r="G246" t="s">
        <v>33</v>
      </c>
      <c r="H246" t="s">
        <v>35</v>
      </c>
      <c r="I246" s="23" t="s">
        <v>393</v>
      </c>
      <c r="J246" s="28">
        <v>0</v>
      </c>
      <c r="K246" s="19"/>
      <c r="L246" s="12">
        <f>Data[[#This Row],[Replacement Cost]]*Data[[#This Row],[Quantity]]/2</f>
        <v>60</v>
      </c>
      <c r="M246" s="12">
        <v>40</v>
      </c>
      <c r="N246" s="12">
        <f>Data[[#This Row],[Quantity]]*Data[[#This Row],[Replacement Cost]]</f>
        <v>120</v>
      </c>
    </row>
    <row r="247" spans="2:14" ht="30" hidden="1" customHeight="1" x14ac:dyDescent="0.25">
      <c r="B247" s="20">
        <v>2</v>
      </c>
      <c r="C247"/>
      <c r="D247" t="s">
        <v>42</v>
      </c>
      <c r="E247" t="s">
        <v>25</v>
      </c>
      <c r="F247" t="s">
        <v>6</v>
      </c>
      <c r="G247" t="s">
        <v>18</v>
      </c>
      <c r="H247" t="s">
        <v>79</v>
      </c>
      <c r="I247" s="22" t="s">
        <v>242</v>
      </c>
      <c r="J247" s="28">
        <v>0</v>
      </c>
      <c r="K247" s="19"/>
      <c r="L247" s="12">
        <f>Data[[#This Row],[Replacement Cost]]*Data[[#This Row],[Quantity]]/2</f>
        <v>60</v>
      </c>
      <c r="M247" s="12">
        <v>60</v>
      </c>
      <c r="N247" s="12">
        <f>Data[[#This Row],[Quantity]]*Data[[#This Row],[Replacement Cost]]</f>
        <v>120</v>
      </c>
    </row>
    <row r="248" spans="2:14" ht="30" hidden="1" customHeight="1" x14ac:dyDescent="0.25">
      <c r="B248" s="20">
        <v>1</v>
      </c>
      <c r="C248" t="s">
        <v>50</v>
      </c>
      <c r="D248" t="s">
        <v>256</v>
      </c>
      <c r="E248" t="s">
        <v>25</v>
      </c>
      <c r="F248" t="s">
        <v>6</v>
      </c>
      <c r="G248" t="s">
        <v>18</v>
      </c>
      <c r="H248" t="s">
        <v>48</v>
      </c>
      <c r="I248" s="22" t="s">
        <v>258</v>
      </c>
      <c r="J248" s="28">
        <v>0</v>
      </c>
      <c r="K248" s="19"/>
      <c r="L248" s="12">
        <f>Data[[#This Row],[Replacement Cost]]*Data[[#This Row],[Quantity]]/2</f>
        <v>60</v>
      </c>
      <c r="M248" s="12">
        <v>120</v>
      </c>
      <c r="N248" s="12">
        <f>Data[[#This Row],[Quantity]]*Data[[#This Row],[Replacement Cost]]</f>
        <v>120</v>
      </c>
    </row>
    <row r="249" spans="2:14" ht="30" hidden="1" customHeight="1" x14ac:dyDescent="0.25">
      <c r="B249" s="20">
        <v>4</v>
      </c>
      <c r="C249" t="s">
        <v>24</v>
      </c>
      <c r="D249" t="s">
        <v>34</v>
      </c>
      <c r="E249" t="s">
        <v>25</v>
      </c>
      <c r="F249" t="s">
        <v>6</v>
      </c>
      <c r="G249" t="s">
        <v>33</v>
      </c>
      <c r="H249" t="s">
        <v>35</v>
      </c>
      <c r="I249" s="22" t="s">
        <v>231</v>
      </c>
      <c r="J249" s="28">
        <v>0</v>
      </c>
      <c r="K249" s="19">
        <f ca="1">TODAY()</f>
        <v>45316</v>
      </c>
      <c r="L249" s="12">
        <f>Data[[#This Row],[Replacement Cost]]*Data[[#This Row],[Quantity]]/2</f>
        <v>66</v>
      </c>
      <c r="M249" s="12">
        <v>33</v>
      </c>
      <c r="N249" s="12">
        <f>Data[[#This Row],[Quantity]]*Data[[#This Row],[Replacement Cost]]</f>
        <v>132</v>
      </c>
    </row>
    <row r="250" spans="2:14" ht="30" hidden="1" customHeight="1" x14ac:dyDescent="0.25">
      <c r="B250" s="20">
        <v>1</v>
      </c>
      <c r="C250" t="s">
        <v>50</v>
      </c>
      <c r="D250" t="s">
        <v>250</v>
      </c>
      <c r="E250" t="s">
        <v>25</v>
      </c>
      <c r="F250" t="s">
        <v>6</v>
      </c>
      <c r="G250" t="s">
        <v>18</v>
      </c>
      <c r="H250" t="s">
        <v>48</v>
      </c>
      <c r="I250" s="22" t="s">
        <v>251</v>
      </c>
      <c r="J250" s="28">
        <v>0</v>
      </c>
      <c r="K250" s="19"/>
      <c r="L250" s="12">
        <f>Data[[#This Row],[Replacement Cost]]*Data[[#This Row],[Quantity]]/2</f>
        <v>75</v>
      </c>
      <c r="M250" s="12">
        <v>150</v>
      </c>
      <c r="N250" s="12">
        <f>Data[[#This Row],[Quantity]]*Data[[#This Row],[Replacement Cost]]</f>
        <v>150</v>
      </c>
    </row>
    <row r="251" spans="2:14" ht="30" hidden="1" customHeight="1" x14ac:dyDescent="0.25">
      <c r="B251" s="20">
        <v>3</v>
      </c>
      <c r="C251"/>
      <c r="D251" t="s">
        <v>49</v>
      </c>
      <c r="E251" t="s">
        <v>25</v>
      </c>
      <c r="F251" t="s">
        <v>6</v>
      </c>
      <c r="G251" t="s">
        <v>18</v>
      </c>
      <c r="H251" t="s">
        <v>48</v>
      </c>
      <c r="I251" s="22" t="s">
        <v>249</v>
      </c>
      <c r="J251" s="28">
        <v>0</v>
      </c>
      <c r="K251" s="19"/>
      <c r="L251" s="12">
        <f>Data[[#This Row],[Replacement Cost]]*Data[[#This Row],[Quantity]]/2</f>
        <v>90</v>
      </c>
      <c r="M251" s="12">
        <v>60</v>
      </c>
      <c r="N251" s="12">
        <f>Data[[#This Row],[Quantity]]*Data[[#This Row],[Replacement Cost]]</f>
        <v>180</v>
      </c>
    </row>
    <row r="252" spans="2:14" ht="30" hidden="1" customHeight="1" x14ac:dyDescent="0.25">
      <c r="B252" s="20">
        <v>4</v>
      </c>
      <c r="C252"/>
      <c r="D252" t="s">
        <v>40</v>
      </c>
      <c r="E252" t="s">
        <v>25</v>
      </c>
      <c r="F252" t="s">
        <v>6</v>
      </c>
      <c r="G252" t="s">
        <v>18</v>
      </c>
      <c r="H252" t="s">
        <v>35</v>
      </c>
      <c r="I252" s="22" t="s">
        <v>240</v>
      </c>
      <c r="J252" s="28">
        <v>0</v>
      </c>
      <c r="K252" s="19"/>
      <c r="L252" s="12">
        <f>Data[[#This Row],[Replacement Cost]]*Data[[#This Row],[Quantity]]/2</f>
        <v>130</v>
      </c>
      <c r="M252" s="12">
        <v>65</v>
      </c>
      <c r="N252" s="12">
        <f>Data[[#This Row],[Quantity]]*Data[[#This Row],[Replacement Cost]]</f>
        <v>260</v>
      </c>
    </row>
    <row r="253" spans="2:14" ht="30" hidden="1" customHeight="1" x14ac:dyDescent="0.25">
      <c r="B253" s="20">
        <v>1</v>
      </c>
      <c r="C253" t="s">
        <v>155</v>
      </c>
      <c r="D253" t="s">
        <v>799</v>
      </c>
      <c r="E253" t="s">
        <v>25</v>
      </c>
      <c r="F253" t="s">
        <v>6</v>
      </c>
      <c r="G253" t="s">
        <v>18</v>
      </c>
      <c r="H253" t="s">
        <v>35</v>
      </c>
      <c r="I253" s="23" t="s">
        <v>359</v>
      </c>
      <c r="J253" s="28">
        <v>0</v>
      </c>
      <c r="K253" s="19"/>
      <c r="L253" s="12">
        <f>Data[[#This Row],[Replacement Cost]]*Data[[#This Row],[Quantity]]/2</f>
        <v>140</v>
      </c>
      <c r="M253" s="12">
        <v>280</v>
      </c>
      <c r="N253" s="12">
        <f>Data[[#This Row],[Quantity]]*Data[[#This Row],[Replacement Cost]]</f>
        <v>280</v>
      </c>
    </row>
    <row r="254" spans="2:14" ht="30" hidden="1" customHeight="1" x14ac:dyDescent="0.25">
      <c r="B254" s="20">
        <v>1</v>
      </c>
      <c r="C254" t="s">
        <v>237</v>
      </c>
      <c r="D254" t="s">
        <v>238</v>
      </c>
      <c r="E254" t="s">
        <v>25</v>
      </c>
      <c r="F254" t="s">
        <v>6</v>
      </c>
      <c r="G254" t="s">
        <v>18</v>
      </c>
      <c r="H254" t="s">
        <v>35</v>
      </c>
      <c r="I254" s="22" t="s">
        <v>239</v>
      </c>
      <c r="J254" s="28">
        <v>0</v>
      </c>
      <c r="K254" s="19"/>
      <c r="L254" s="12">
        <f>Data[[#This Row],[Replacement Cost]]*Data[[#This Row],[Quantity]]/2</f>
        <v>200</v>
      </c>
      <c r="M254" s="12">
        <v>400</v>
      </c>
      <c r="N254" s="12">
        <f>Data[[#This Row],[Quantity]]*Data[[#This Row],[Replacement Cost]]</f>
        <v>400</v>
      </c>
    </row>
    <row r="255" spans="2:14" ht="30" hidden="1" customHeight="1" x14ac:dyDescent="0.25">
      <c r="B255" s="20">
        <v>1</v>
      </c>
      <c r="C255" t="s">
        <v>24</v>
      </c>
      <c r="D255" t="s">
        <v>37</v>
      </c>
      <c r="E255" t="s">
        <v>25</v>
      </c>
      <c r="F255" t="s">
        <v>6</v>
      </c>
      <c r="G255" t="s">
        <v>33</v>
      </c>
      <c r="H255" t="s">
        <v>36</v>
      </c>
      <c r="I255" s="22" t="s">
        <v>227</v>
      </c>
      <c r="J255" s="28">
        <v>0</v>
      </c>
      <c r="K255" s="19"/>
      <c r="L255" s="12">
        <f>Data[[#This Row],[Replacement Cost]]*Data[[#This Row],[Quantity]]/2</f>
        <v>338</v>
      </c>
      <c r="M255" s="12">
        <v>676</v>
      </c>
      <c r="N255" s="12">
        <f>Data[[#This Row],[Quantity]]*Data[[#This Row],[Replacement Cost]]</f>
        <v>676</v>
      </c>
    </row>
    <row r="256" spans="2:14" ht="30" hidden="1" customHeight="1" x14ac:dyDescent="0.25">
      <c r="B256" s="20">
        <v>2</v>
      </c>
      <c r="C256" t="s">
        <v>24</v>
      </c>
      <c r="D256" t="s">
        <v>229</v>
      </c>
      <c r="E256" t="s">
        <v>25</v>
      </c>
      <c r="F256" t="s">
        <v>7</v>
      </c>
      <c r="G256" t="s">
        <v>33</v>
      </c>
      <c r="H256" t="s">
        <v>36</v>
      </c>
      <c r="I256" s="22" t="s">
        <v>228</v>
      </c>
      <c r="J256" s="28">
        <v>0</v>
      </c>
      <c r="K256" s="19">
        <f ca="1">DATE(YEAR(TODAY())-2, 1,1)</f>
        <v>44562</v>
      </c>
      <c r="L256" s="12">
        <f>Data[[#This Row],[Replacement Cost]]*Data[[#This Row],[Quantity]]/2</f>
        <v>695</v>
      </c>
      <c r="M256" s="12">
        <v>695</v>
      </c>
      <c r="N256" s="12">
        <f>Data[[#This Row],[Quantity]]*Data[[#This Row],[Replacement Cost]]</f>
        <v>1390</v>
      </c>
    </row>
    <row r="257" spans="2:14" ht="30" hidden="1" customHeight="1" x14ac:dyDescent="0.25">
      <c r="B257" s="20">
        <v>2</v>
      </c>
      <c r="C257" t="s">
        <v>24</v>
      </c>
      <c r="D257" t="s">
        <v>38</v>
      </c>
      <c r="E257" t="s">
        <v>25</v>
      </c>
      <c r="F257" t="s">
        <v>5</v>
      </c>
      <c r="G257" t="s">
        <v>33</v>
      </c>
      <c r="H257" t="s">
        <v>36</v>
      </c>
      <c r="I257" s="22" t="s">
        <v>233</v>
      </c>
      <c r="J257" s="28">
        <v>0</v>
      </c>
      <c r="K257" s="19"/>
      <c r="L257" s="12">
        <f>Data[[#This Row],[Replacement Cost]]*Data[[#This Row],[Quantity]]/2</f>
        <v>1000</v>
      </c>
      <c r="M257" s="12">
        <v>1000</v>
      </c>
      <c r="N257" s="12">
        <f>Data[[#This Row],[Quantity]]*Data[[#This Row],[Replacement Cost]]</f>
        <v>2000</v>
      </c>
    </row>
    <row r="258" spans="2:14" ht="30" hidden="1" customHeight="1" x14ac:dyDescent="0.25">
      <c r="B258" s="20">
        <v>2</v>
      </c>
      <c r="C258" t="s">
        <v>52</v>
      </c>
      <c r="D258" t="s">
        <v>259</v>
      </c>
      <c r="E258" t="s">
        <v>25</v>
      </c>
      <c r="F258" t="s">
        <v>6</v>
      </c>
      <c r="G258" t="s">
        <v>18</v>
      </c>
      <c r="H258" t="s">
        <v>48</v>
      </c>
      <c r="I258" s="22" t="s">
        <v>260</v>
      </c>
      <c r="J258" s="28">
        <v>0</v>
      </c>
      <c r="K258" s="19"/>
      <c r="L258" s="12">
        <f>Data[[#This Row],[Replacement Cost]]*Data[[#This Row],[Quantity]]/2</f>
        <v>1200</v>
      </c>
      <c r="M258" s="12">
        <v>1200</v>
      </c>
      <c r="N258" s="12">
        <f>Data[[#This Row],[Quantity]]*Data[[#This Row],[Replacement Cost]]</f>
        <v>2400</v>
      </c>
    </row>
    <row r="259" spans="2:14" ht="30" hidden="1" customHeight="1" x14ac:dyDescent="0.25">
      <c r="B259" s="20">
        <v>1</v>
      </c>
      <c r="C259" t="s">
        <v>101</v>
      </c>
      <c r="D259" t="s">
        <v>102</v>
      </c>
      <c r="E259" t="s">
        <v>25</v>
      </c>
      <c r="F259" t="s">
        <v>6</v>
      </c>
      <c r="G259" t="s">
        <v>18</v>
      </c>
      <c r="I259" s="26" t="s">
        <v>437</v>
      </c>
      <c r="J259" s="28">
        <v>0</v>
      </c>
      <c r="K259" s="19"/>
      <c r="L259" s="12">
        <v>8000</v>
      </c>
      <c r="M259" s="12">
        <v>12000</v>
      </c>
      <c r="N259" s="12">
        <f>Data[[#This Row],[Quantity]]*Data[[#This Row],[Replacement Cost]]</f>
        <v>12000</v>
      </c>
    </row>
    <row r="260" spans="2:14" ht="30" hidden="1" customHeight="1" x14ac:dyDescent="0.25">
      <c r="B260" s="20">
        <v>2</v>
      </c>
      <c r="C260"/>
      <c r="D260" t="s">
        <v>771</v>
      </c>
      <c r="E260" t="s">
        <v>13</v>
      </c>
      <c r="F260" t="s">
        <v>6</v>
      </c>
      <c r="G260" t="s">
        <v>19</v>
      </c>
      <c r="H260" t="s">
        <v>31</v>
      </c>
      <c r="I260" s="22" t="s">
        <v>772</v>
      </c>
      <c r="J260" s="28">
        <v>0</v>
      </c>
      <c r="K260" s="19"/>
      <c r="L260" s="12">
        <f>Data[[#This Row],[Replacement Cost]]*Data[[#This Row],[Quantity]]/2</f>
        <v>2.15</v>
      </c>
      <c r="M260" s="12">
        <v>2.15</v>
      </c>
      <c r="N260" s="12">
        <f>Data[[#This Row],[Quantity]]*Data[[#This Row],[Replacement Cost]]</f>
        <v>4.3</v>
      </c>
    </row>
    <row r="261" spans="2:14" ht="30" hidden="1" customHeight="1" x14ac:dyDescent="0.25">
      <c r="B261" s="20">
        <f>13+7</f>
        <v>20</v>
      </c>
      <c r="C261"/>
      <c r="D261" t="s">
        <v>432</v>
      </c>
      <c r="E261" t="s">
        <v>13</v>
      </c>
      <c r="F261" t="s">
        <v>6</v>
      </c>
      <c r="G261" t="s">
        <v>19</v>
      </c>
      <c r="H261" t="s">
        <v>31</v>
      </c>
      <c r="I261" s="26" t="s">
        <v>436</v>
      </c>
      <c r="J261" s="28">
        <v>0</v>
      </c>
      <c r="K261" s="19"/>
      <c r="L261" s="12">
        <f>Data[[#This Row],[Replacement Cost]]*Data[[#This Row],[Quantity]]/2</f>
        <v>450</v>
      </c>
      <c r="M261" s="12">
        <v>45</v>
      </c>
      <c r="N261" s="12">
        <f>Data[[#This Row],[Quantity]]*Data[[#This Row],[Replacement Cost]]</f>
        <v>900</v>
      </c>
    </row>
    <row r="262" spans="2:14" ht="30" hidden="1" customHeight="1" x14ac:dyDescent="0.25">
      <c r="B262" s="20">
        <f>25+7</f>
        <v>32</v>
      </c>
      <c r="C262"/>
      <c r="D262" t="s">
        <v>850</v>
      </c>
      <c r="E262" t="s">
        <v>13</v>
      </c>
      <c r="F262" t="s">
        <v>6</v>
      </c>
      <c r="G262" t="s">
        <v>19</v>
      </c>
      <c r="H262" t="s">
        <v>31</v>
      </c>
      <c r="I262" s="30" t="s">
        <v>851</v>
      </c>
      <c r="J262" s="28">
        <v>0</v>
      </c>
      <c r="K262" s="19"/>
      <c r="L262" s="12">
        <f>Data[[#This Row],[Replacement Cost]]*Data[[#This Row],[Quantity]]/2</f>
        <v>312</v>
      </c>
      <c r="M262" s="12">
        <v>19.5</v>
      </c>
      <c r="N262" s="12">
        <f>Data[[#This Row],[Quantity]]*Data[[#This Row],[Replacement Cost]]</f>
        <v>624</v>
      </c>
    </row>
    <row r="263" spans="2:14" ht="30" hidden="1" customHeight="1" x14ac:dyDescent="0.25">
      <c r="B263" s="20">
        <f>12+7</f>
        <v>19</v>
      </c>
      <c r="C263" t="s">
        <v>215</v>
      </c>
      <c r="D263" t="s">
        <v>542</v>
      </c>
      <c r="E263" t="s">
        <v>13</v>
      </c>
      <c r="F263" t="s">
        <v>5</v>
      </c>
      <c r="G263" t="s">
        <v>19</v>
      </c>
      <c r="H263" t="s">
        <v>31</v>
      </c>
      <c r="I263" s="26" t="s">
        <v>429</v>
      </c>
      <c r="J263" s="28">
        <v>0</v>
      </c>
      <c r="K263" s="19"/>
      <c r="L263" s="12">
        <f>Data[[#This Row],[Replacement Cost]]*Data[[#This Row],[Quantity]]/2</f>
        <v>237.5</v>
      </c>
      <c r="M263" s="12">
        <v>25</v>
      </c>
      <c r="N263" s="12">
        <f>Data[[#This Row],[Quantity]]*Data[[#This Row],[Replacement Cost]]</f>
        <v>475</v>
      </c>
    </row>
    <row r="264" spans="2:14" ht="30" hidden="1" customHeight="1" x14ac:dyDescent="0.25">
      <c r="B264" s="20">
        <f>17+7</f>
        <v>24</v>
      </c>
      <c r="C264"/>
      <c r="D264" t="s">
        <v>639</v>
      </c>
      <c r="E264" t="s">
        <v>13</v>
      </c>
      <c r="F264" t="s">
        <v>6</v>
      </c>
      <c r="G264" t="s">
        <v>19</v>
      </c>
      <c r="H264" t="s">
        <v>31</v>
      </c>
      <c r="I264" s="27" t="s">
        <v>640</v>
      </c>
      <c r="J264" s="28">
        <v>0</v>
      </c>
      <c r="K264" s="19"/>
      <c r="L264" s="12">
        <f>Data[[#This Row],[Replacement Cost]]*Data[[#This Row],[Quantity]]/2</f>
        <v>300</v>
      </c>
      <c r="M264" s="12">
        <v>25</v>
      </c>
      <c r="N264" s="12">
        <f>Data[[#This Row],[Quantity]]*Data[[#This Row],[Replacement Cost]]</f>
        <v>600</v>
      </c>
    </row>
    <row r="265" spans="2:14" ht="30" hidden="1" customHeight="1" x14ac:dyDescent="0.25">
      <c r="B265" s="20">
        <v>0</v>
      </c>
      <c r="C265" t="s">
        <v>863</v>
      </c>
      <c r="D265" t="s">
        <v>870</v>
      </c>
      <c r="E265" t="s">
        <v>13</v>
      </c>
      <c r="F265" t="s">
        <v>6</v>
      </c>
      <c r="G265" t="s">
        <v>19</v>
      </c>
      <c r="H265" t="s">
        <v>31</v>
      </c>
      <c r="I265" s="27" t="s">
        <v>864</v>
      </c>
      <c r="J265" s="28">
        <v>0</v>
      </c>
      <c r="K265" s="19"/>
      <c r="L265" s="12">
        <f>Data[[#This Row],[Replacement Cost]]*Data[[#This Row],[Quantity]]/2</f>
        <v>0</v>
      </c>
      <c r="M265" s="12">
        <v>50</v>
      </c>
      <c r="N265" s="12">
        <f>Data[[#This Row],[Quantity]]*Data[[#This Row],[Replacement Cost]]</f>
        <v>0</v>
      </c>
    </row>
    <row r="266" spans="2:14" ht="30" hidden="1" customHeight="1" x14ac:dyDescent="0.25">
      <c r="B266" s="20">
        <v>6</v>
      </c>
      <c r="C266"/>
      <c r="D266" t="s">
        <v>758</v>
      </c>
      <c r="E266" t="s">
        <v>13</v>
      </c>
      <c r="F266" t="s">
        <v>6</v>
      </c>
      <c r="G266" t="s">
        <v>19</v>
      </c>
      <c r="H266" t="s">
        <v>148</v>
      </c>
      <c r="I266" s="22" t="s">
        <v>759</v>
      </c>
      <c r="J266" s="28">
        <v>0</v>
      </c>
      <c r="K266" s="19"/>
      <c r="L266" s="12">
        <f>Data[[#This Row],[Replacement Cost]]*Data[[#This Row],[Quantity]]/2</f>
        <v>3.75</v>
      </c>
      <c r="M266" s="12">
        <v>1.25</v>
      </c>
      <c r="N266" s="12">
        <f>Data[[#This Row],[Quantity]]*Data[[#This Row],[Replacement Cost]]</f>
        <v>7.5</v>
      </c>
    </row>
    <row r="267" spans="2:14" ht="30" hidden="1" customHeight="1" x14ac:dyDescent="0.25">
      <c r="B267" s="20">
        <v>12</v>
      </c>
      <c r="C267" t="s">
        <v>474</v>
      </c>
      <c r="D267" t="s">
        <v>502</v>
      </c>
      <c r="E267" t="s">
        <v>13</v>
      </c>
      <c r="F267" t="s">
        <v>6</v>
      </c>
      <c r="G267" t="s">
        <v>19</v>
      </c>
      <c r="H267" t="s">
        <v>31</v>
      </c>
      <c r="I267" s="29" t="s">
        <v>501</v>
      </c>
      <c r="J267" s="28">
        <v>0</v>
      </c>
      <c r="K267" s="19"/>
      <c r="L267" s="12">
        <f>Data[[#This Row],[Replacement Cost]]*Data[[#This Row],[Quantity]]/2</f>
        <v>18</v>
      </c>
      <c r="M267" s="12">
        <v>3</v>
      </c>
      <c r="N267" s="12">
        <f>Data[[#This Row],[Quantity]]*Data[[#This Row],[Replacement Cost]]</f>
        <v>36</v>
      </c>
    </row>
    <row r="268" spans="2:14" ht="30" hidden="1" customHeight="1" x14ac:dyDescent="0.25">
      <c r="B268" s="20">
        <v>8</v>
      </c>
      <c r="C268" t="s">
        <v>505</v>
      </c>
      <c r="D268" t="s">
        <v>502</v>
      </c>
      <c r="E268" t="s">
        <v>13</v>
      </c>
      <c r="F268" t="s">
        <v>6</v>
      </c>
      <c r="G268" t="s">
        <v>19</v>
      </c>
      <c r="H268" t="s">
        <v>31</v>
      </c>
      <c r="I268" s="29" t="s">
        <v>506</v>
      </c>
      <c r="J268" s="28">
        <v>0</v>
      </c>
      <c r="K268" s="19"/>
      <c r="L268" s="12">
        <f>Data[[#This Row],[Replacement Cost]]*Data[[#This Row],[Quantity]]/2</f>
        <v>28</v>
      </c>
      <c r="M268" s="12">
        <v>7</v>
      </c>
      <c r="N268" s="12">
        <f>Data[[#This Row],[Quantity]]*Data[[#This Row],[Replacement Cost]]</f>
        <v>56</v>
      </c>
    </row>
    <row r="269" spans="2:14" ht="30" hidden="1" customHeight="1" x14ac:dyDescent="0.25">
      <c r="B269" s="20">
        <v>16</v>
      </c>
      <c r="C269" t="s">
        <v>476</v>
      </c>
      <c r="D269" t="s">
        <v>502</v>
      </c>
      <c r="E269" t="s">
        <v>13</v>
      </c>
      <c r="F269" t="s">
        <v>6</v>
      </c>
      <c r="G269" t="s">
        <v>19</v>
      </c>
      <c r="H269" t="s">
        <v>31</v>
      </c>
      <c r="I269" s="29" t="s">
        <v>508</v>
      </c>
      <c r="J269" s="28">
        <v>0</v>
      </c>
      <c r="K269" s="19"/>
      <c r="L269" s="12">
        <f>Data[[#This Row],[Replacement Cost]]*Data[[#This Row],[Quantity]]/2</f>
        <v>48</v>
      </c>
      <c r="M269" s="12">
        <v>6</v>
      </c>
      <c r="N269" s="12">
        <f>Data[[#This Row],[Quantity]]*Data[[#This Row],[Replacement Cost]]</f>
        <v>96</v>
      </c>
    </row>
    <row r="270" spans="2:14" ht="30" hidden="1" customHeight="1" x14ac:dyDescent="0.25">
      <c r="B270" s="20">
        <f>40+16</f>
        <v>56</v>
      </c>
      <c r="C270" t="s">
        <v>509</v>
      </c>
      <c r="D270" t="s">
        <v>502</v>
      </c>
      <c r="E270" t="s">
        <v>13</v>
      </c>
      <c r="F270" t="s">
        <v>5</v>
      </c>
      <c r="G270" t="s">
        <v>19</v>
      </c>
      <c r="H270" t="s">
        <v>35</v>
      </c>
      <c r="I270" s="22" t="s">
        <v>510</v>
      </c>
      <c r="J270" s="28">
        <v>0</v>
      </c>
      <c r="K270" s="19"/>
      <c r="L270" s="12">
        <f>Data[[#This Row],[Replacement Cost]]*Data[[#This Row],[Quantity]]/2</f>
        <v>273</v>
      </c>
      <c r="M270" s="12">
        <f>39/4</f>
        <v>9.75</v>
      </c>
      <c r="N270" s="12">
        <f>Data[[#This Row],[Quantity]]*Data[[#This Row],[Replacement Cost]]</f>
        <v>546</v>
      </c>
    </row>
    <row r="271" spans="2:14" ht="30" hidden="1" customHeight="1" x14ac:dyDescent="0.25">
      <c r="B271" s="20">
        <v>27</v>
      </c>
      <c r="C271" t="s">
        <v>476</v>
      </c>
      <c r="D271" t="s">
        <v>517</v>
      </c>
      <c r="E271" t="s">
        <v>13</v>
      </c>
      <c r="F271" t="s">
        <v>6</v>
      </c>
      <c r="G271" t="s">
        <v>19</v>
      </c>
      <c r="H271" t="s">
        <v>31</v>
      </c>
      <c r="I271" s="27" t="s">
        <v>518</v>
      </c>
      <c r="J271" s="28">
        <v>0</v>
      </c>
      <c r="K271" s="19"/>
      <c r="L271" s="12">
        <f>Data[[#This Row],[Replacement Cost]]*Data[[#This Row],[Quantity]]/2</f>
        <v>135</v>
      </c>
      <c r="M271" s="12">
        <v>10</v>
      </c>
      <c r="N271" s="12">
        <f>Data[[#This Row],[Quantity]]*Data[[#This Row],[Replacement Cost]]</f>
        <v>270</v>
      </c>
    </row>
    <row r="272" spans="2:14" ht="30" hidden="1" customHeight="1" x14ac:dyDescent="0.25">
      <c r="B272" s="20">
        <v>2</v>
      </c>
      <c r="C272"/>
      <c r="D272" t="s">
        <v>786</v>
      </c>
      <c r="E272" t="s">
        <v>13</v>
      </c>
      <c r="F272" t="s">
        <v>6</v>
      </c>
      <c r="G272" t="s">
        <v>19</v>
      </c>
      <c r="H272" t="s">
        <v>35</v>
      </c>
      <c r="I272" s="22" t="s">
        <v>787</v>
      </c>
      <c r="J272" s="28">
        <v>0</v>
      </c>
      <c r="K272" s="19"/>
      <c r="L272" s="12">
        <f>Data[[#This Row],[Replacement Cost]]*Data[[#This Row],[Quantity]]/2</f>
        <v>25</v>
      </c>
      <c r="M272" s="12">
        <v>25</v>
      </c>
      <c r="N272" s="12">
        <f>Data[[#This Row],[Quantity]]*Data[[#This Row],[Replacement Cost]]</f>
        <v>50</v>
      </c>
    </row>
    <row r="273" spans="2:14" ht="30" hidden="1" customHeight="1" x14ac:dyDescent="0.25">
      <c r="B273" s="20">
        <f>11+7</f>
        <v>18</v>
      </c>
      <c r="C273"/>
      <c r="D273" t="s">
        <v>753</v>
      </c>
      <c r="E273" t="s">
        <v>13</v>
      </c>
      <c r="F273" t="s">
        <v>6</v>
      </c>
      <c r="G273" t="s">
        <v>19</v>
      </c>
      <c r="H273" t="s">
        <v>31</v>
      </c>
      <c r="I273" s="22" t="s">
        <v>752</v>
      </c>
      <c r="J273" s="28">
        <v>0</v>
      </c>
      <c r="K273" s="19"/>
      <c r="L273" s="12">
        <f>Data[[#This Row],[Replacement Cost]]*Data[[#This Row],[Quantity]]/2</f>
        <v>90</v>
      </c>
      <c r="M273" s="12">
        <v>10</v>
      </c>
      <c r="N273" s="12">
        <f>Data[[#This Row],[Quantity]]*Data[[#This Row],[Replacement Cost]]</f>
        <v>180</v>
      </c>
    </row>
    <row r="274" spans="2:14" ht="30" hidden="1" customHeight="1" x14ac:dyDescent="0.25">
      <c r="B274" s="20">
        <f>10+5</f>
        <v>15</v>
      </c>
      <c r="C274"/>
      <c r="D274" t="s">
        <v>852</v>
      </c>
      <c r="E274" t="s">
        <v>13</v>
      </c>
      <c r="F274" t="s">
        <v>6</v>
      </c>
      <c r="G274" t="s">
        <v>19</v>
      </c>
      <c r="H274" t="s">
        <v>31</v>
      </c>
      <c r="I274" s="26" t="s">
        <v>853</v>
      </c>
      <c r="J274" s="28">
        <v>0</v>
      </c>
      <c r="K274" s="19"/>
      <c r="L274" s="12">
        <f>Data[[#This Row],[Replacement Cost]]*Data[[#This Row],[Quantity]]/2</f>
        <v>85.125</v>
      </c>
      <c r="M274" s="12">
        <v>11.35</v>
      </c>
      <c r="N274" s="12">
        <f>Data[[#This Row],[Quantity]]*Data[[#This Row],[Replacement Cost]]</f>
        <v>170.25</v>
      </c>
    </row>
    <row r="275" spans="2:14" ht="30" hidden="1" customHeight="1" x14ac:dyDescent="0.25">
      <c r="B275" s="20">
        <f>20+7</f>
        <v>27</v>
      </c>
      <c r="C275"/>
      <c r="D275" t="s">
        <v>755</v>
      </c>
      <c r="E275" t="s">
        <v>13</v>
      </c>
      <c r="F275" t="s">
        <v>6</v>
      </c>
      <c r="G275" t="s">
        <v>19</v>
      </c>
      <c r="H275" t="s">
        <v>31</v>
      </c>
      <c r="I275" s="22" t="s">
        <v>754</v>
      </c>
      <c r="J275" s="28">
        <v>0</v>
      </c>
      <c r="K275" s="19"/>
      <c r="L275" s="12">
        <f>Data[[#This Row],[Replacement Cost]]*Data[[#This Row],[Quantity]]/2</f>
        <v>54</v>
      </c>
      <c r="M275" s="12">
        <v>4</v>
      </c>
      <c r="N275" s="12">
        <f>Data[[#This Row],[Quantity]]*Data[[#This Row],[Replacement Cost]]</f>
        <v>108</v>
      </c>
    </row>
    <row r="276" spans="2:14" ht="30" hidden="1" customHeight="1" x14ac:dyDescent="0.25">
      <c r="B276" s="20">
        <v>18</v>
      </c>
      <c r="C276"/>
      <c r="D276" t="s">
        <v>775</v>
      </c>
      <c r="E276" t="s">
        <v>13</v>
      </c>
      <c r="F276" t="s">
        <v>5</v>
      </c>
      <c r="G276" t="s">
        <v>19</v>
      </c>
      <c r="H276" t="s">
        <v>35</v>
      </c>
      <c r="I276" s="23" t="s">
        <v>322</v>
      </c>
      <c r="J276" s="28">
        <v>0</v>
      </c>
      <c r="K276" s="19"/>
      <c r="L276" s="12">
        <f>Data[[#This Row],[Replacement Cost]]*Data[[#This Row],[Quantity]]/2</f>
        <v>36</v>
      </c>
      <c r="M276" s="12">
        <v>4</v>
      </c>
      <c r="N276" s="12">
        <f>Data[[#This Row],[Quantity]]*Data[[#This Row],[Replacement Cost]]</f>
        <v>72</v>
      </c>
    </row>
    <row r="277" spans="2:14" ht="30" hidden="1" customHeight="1" x14ac:dyDescent="0.25">
      <c r="B277" s="20">
        <v>2</v>
      </c>
      <c r="C277" t="s">
        <v>467</v>
      </c>
      <c r="D277" t="s">
        <v>466</v>
      </c>
      <c r="E277" t="s">
        <v>13</v>
      </c>
      <c r="F277" t="s">
        <v>5</v>
      </c>
      <c r="G277" t="s">
        <v>19</v>
      </c>
      <c r="H277" t="s">
        <v>31</v>
      </c>
      <c r="I277" s="27" t="s">
        <v>473</v>
      </c>
      <c r="J277" s="28">
        <v>0</v>
      </c>
      <c r="K277" s="19"/>
      <c r="L277" s="12">
        <f>Data[[#This Row],[Replacement Cost]]*Data[[#This Row],[Quantity]]/2</f>
        <v>34</v>
      </c>
      <c r="M277" s="12">
        <v>34</v>
      </c>
      <c r="N277" s="12">
        <f>Data[[#This Row],[Quantity]]*Data[[#This Row],[Replacement Cost]]</f>
        <v>68</v>
      </c>
    </row>
    <row r="278" spans="2:14" ht="30" hidden="1" customHeight="1" x14ac:dyDescent="0.25">
      <c r="B278" s="20">
        <v>4</v>
      </c>
      <c r="C278"/>
      <c r="D278" t="s">
        <v>778</v>
      </c>
      <c r="E278" t="s">
        <v>13</v>
      </c>
      <c r="F278" t="s">
        <v>5</v>
      </c>
      <c r="G278" t="s">
        <v>16</v>
      </c>
      <c r="H278" t="s">
        <v>148</v>
      </c>
      <c r="I278" s="22" t="s">
        <v>779</v>
      </c>
      <c r="J278" s="28">
        <v>0</v>
      </c>
      <c r="K278" s="19"/>
      <c r="L278" s="12">
        <f>Data[[#This Row],[Replacement Cost]]*Data[[#This Row],[Quantity]]/2</f>
        <v>4</v>
      </c>
      <c r="M278" s="12">
        <v>2</v>
      </c>
      <c r="N278" s="12">
        <f>Data[[#This Row],[Quantity]]*Data[[#This Row],[Replacement Cost]]</f>
        <v>8</v>
      </c>
    </row>
    <row r="279" spans="2:14" ht="30" hidden="1" customHeight="1" x14ac:dyDescent="0.25">
      <c r="B279" s="20">
        <v>1</v>
      </c>
      <c r="C279"/>
      <c r="D279" t="s">
        <v>782</v>
      </c>
      <c r="E279" t="s">
        <v>13</v>
      </c>
      <c r="F279" t="s">
        <v>5</v>
      </c>
      <c r="G279" t="s">
        <v>16</v>
      </c>
      <c r="H279" t="s">
        <v>31</v>
      </c>
      <c r="I279" s="22" t="s">
        <v>783</v>
      </c>
      <c r="J279" s="28">
        <v>0</v>
      </c>
      <c r="K279" s="19"/>
      <c r="L279" s="12">
        <f>Data[[#This Row],[Replacement Cost]]*Data[[#This Row],[Quantity]]/2</f>
        <v>4.5</v>
      </c>
      <c r="M279" s="12">
        <v>9</v>
      </c>
      <c r="N279" s="12">
        <f>Data[[#This Row],[Quantity]]*Data[[#This Row],[Replacement Cost]]</f>
        <v>9</v>
      </c>
    </row>
    <row r="280" spans="2:14" ht="30" hidden="1" customHeight="1" x14ac:dyDescent="0.25">
      <c r="B280" s="20">
        <v>1</v>
      </c>
      <c r="C280" t="s">
        <v>223</v>
      </c>
      <c r="D280" t="s">
        <v>208</v>
      </c>
      <c r="E280" t="s">
        <v>13</v>
      </c>
      <c r="F280" t="s">
        <v>5</v>
      </c>
      <c r="G280" t="s">
        <v>18</v>
      </c>
      <c r="H280" t="s">
        <v>31</v>
      </c>
      <c r="I280" s="26" t="s">
        <v>420</v>
      </c>
      <c r="J280" s="28">
        <v>0</v>
      </c>
      <c r="K280" s="19"/>
      <c r="L280" s="12">
        <f>Data[[#This Row],[Replacement Cost]]*Data[[#This Row],[Quantity]]/2</f>
        <v>4.6500000000000004</v>
      </c>
      <c r="M280" s="12">
        <v>9.3000000000000007</v>
      </c>
      <c r="N280" s="12">
        <f>Data[[#This Row],[Quantity]]*Data[[#This Row],[Replacement Cost]]</f>
        <v>9.3000000000000007</v>
      </c>
    </row>
    <row r="281" spans="2:14" ht="30" hidden="1" customHeight="1" x14ac:dyDescent="0.25">
      <c r="B281" s="20">
        <v>1</v>
      </c>
      <c r="C281"/>
      <c r="D281" t="s">
        <v>191</v>
      </c>
      <c r="E281" t="s">
        <v>13</v>
      </c>
      <c r="F281" t="s">
        <v>5</v>
      </c>
      <c r="G281" t="s">
        <v>17</v>
      </c>
      <c r="H281" t="s">
        <v>35</v>
      </c>
      <c r="I281" s="22" t="s">
        <v>197</v>
      </c>
      <c r="J281" s="28">
        <v>0</v>
      </c>
      <c r="K281" s="19"/>
      <c r="L281" s="12">
        <f>Data[[#This Row],[Replacement Cost]]*Data[[#This Row],[Quantity]]/2</f>
        <v>5</v>
      </c>
      <c r="M281" s="12">
        <v>10</v>
      </c>
      <c r="N281" s="12">
        <f>Data[[#This Row],[Quantity]]*Data[[#This Row],[Replacement Cost]]</f>
        <v>10</v>
      </c>
    </row>
    <row r="282" spans="2:14" ht="30" hidden="1" customHeight="1" x14ac:dyDescent="0.25">
      <c r="B282" s="20">
        <v>1</v>
      </c>
      <c r="C282"/>
      <c r="D282" t="s">
        <v>794</v>
      </c>
      <c r="E282" t="s">
        <v>13</v>
      </c>
      <c r="F282" t="s">
        <v>5</v>
      </c>
      <c r="G282" t="s">
        <v>33</v>
      </c>
      <c r="H282" t="s">
        <v>31</v>
      </c>
      <c r="I282" s="22" t="s">
        <v>795</v>
      </c>
      <c r="J282" s="28">
        <v>0</v>
      </c>
      <c r="K282" s="19"/>
      <c r="L282" s="12">
        <f>Data[[#This Row],[Replacement Cost]]*Data[[#This Row],[Quantity]]/2</f>
        <v>7</v>
      </c>
      <c r="M282" s="12">
        <v>14</v>
      </c>
      <c r="N282" s="12">
        <f>Data[[#This Row],[Quantity]]*Data[[#This Row],[Replacement Cost]]</f>
        <v>14</v>
      </c>
    </row>
    <row r="283" spans="2:14" ht="30" hidden="1" customHeight="1" x14ac:dyDescent="0.25">
      <c r="B283" s="20">
        <v>8</v>
      </c>
      <c r="C283" t="s">
        <v>474</v>
      </c>
      <c r="D283" t="s">
        <v>503</v>
      </c>
      <c r="E283" t="s">
        <v>13</v>
      </c>
      <c r="F283" t="s">
        <v>6</v>
      </c>
      <c r="G283" t="s">
        <v>19</v>
      </c>
      <c r="H283" t="s">
        <v>31</v>
      </c>
      <c r="I283" s="29" t="s">
        <v>504</v>
      </c>
      <c r="J283" s="28">
        <v>0</v>
      </c>
      <c r="K283" s="19"/>
      <c r="L283" s="12">
        <f>Data[[#This Row],[Replacement Cost]]*Data[[#This Row],[Quantity]]/2</f>
        <v>8</v>
      </c>
      <c r="M283" s="12">
        <v>2</v>
      </c>
      <c r="N283" s="12">
        <f>Data[[#This Row],[Quantity]]*Data[[#This Row],[Replacement Cost]]</f>
        <v>16</v>
      </c>
    </row>
    <row r="284" spans="2:14" ht="30" hidden="1" customHeight="1" x14ac:dyDescent="0.25">
      <c r="B284" s="20">
        <v>1</v>
      </c>
      <c r="C284"/>
      <c r="D284" t="s">
        <v>790</v>
      </c>
      <c r="E284" t="s">
        <v>13</v>
      </c>
      <c r="F284" t="s">
        <v>5</v>
      </c>
      <c r="G284" t="s">
        <v>17</v>
      </c>
      <c r="H284" t="s">
        <v>31</v>
      </c>
      <c r="I284" s="22" t="s">
        <v>791</v>
      </c>
      <c r="J284" s="28">
        <v>0</v>
      </c>
      <c r="K284" s="19"/>
      <c r="L284" s="12">
        <f>Data[[#This Row],[Replacement Cost]]*Data[[#This Row],[Quantity]]/2</f>
        <v>7.5</v>
      </c>
      <c r="M284" s="12">
        <v>15</v>
      </c>
      <c r="N284" s="12">
        <f>Data[[#This Row],[Quantity]]*Data[[#This Row],[Replacement Cost]]</f>
        <v>15</v>
      </c>
    </row>
    <row r="285" spans="2:14" ht="15" hidden="1" x14ac:dyDescent="0.25">
      <c r="B285" s="20">
        <v>8</v>
      </c>
      <c r="C285"/>
      <c r="D285" t="s">
        <v>199</v>
      </c>
      <c r="E285" t="s">
        <v>13</v>
      </c>
      <c r="F285" t="s">
        <v>6</v>
      </c>
      <c r="G285" t="s">
        <v>33</v>
      </c>
      <c r="H285" t="s">
        <v>35</v>
      </c>
      <c r="I285" s="26" t="s">
        <v>406</v>
      </c>
      <c r="J285" s="28">
        <v>0</v>
      </c>
      <c r="K285" s="19"/>
      <c r="L285" s="12">
        <f>Data[[#This Row],[Replacement Cost]]*Data[[#This Row],[Quantity]]/2</f>
        <v>8</v>
      </c>
      <c r="M285" s="12">
        <v>2</v>
      </c>
      <c r="N285" s="12">
        <f>Data[[#This Row],[Quantity]]*Data[[#This Row],[Replacement Cost]]</f>
        <v>16</v>
      </c>
    </row>
    <row r="286" spans="2:14" ht="30" hidden="1" customHeight="1" x14ac:dyDescent="0.25">
      <c r="B286" s="20">
        <v>8</v>
      </c>
      <c r="C286" t="s">
        <v>505</v>
      </c>
      <c r="D286" t="s">
        <v>503</v>
      </c>
      <c r="E286" t="s">
        <v>13</v>
      </c>
      <c r="F286" t="s">
        <v>6</v>
      </c>
      <c r="G286" t="s">
        <v>19</v>
      </c>
      <c r="H286" t="s">
        <v>31</v>
      </c>
      <c r="I286" s="27" t="s">
        <v>507</v>
      </c>
      <c r="J286" s="28">
        <v>0</v>
      </c>
      <c r="K286" s="19"/>
      <c r="L286" s="12">
        <f>Data[[#This Row],[Replacement Cost]]*Data[[#This Row],[Quantity]]/2</f>
        <v>23</v>
      </c>
      <c r="M286" s="12">
        <v>5.75</v>
      </c>
      <c r="N286" s="12">
        <f>Data[[#This Row],[Quantity]]*Data[[#This Row],[Replacement Cost]]</f>
        <v>46</v>
      </c>
    </row>
    <row r="287" spans="2:14" ht="30" hidden="1" customHeight="1" x14ac:dyDescent="0.25">
      <c r="B287" s="20">
        <v>16</v>
      </c>
      <c r="C287" t="s">
        <v>476</v>
      </c>
      <c r="D287" t="s">
        <v>503</v>
      </c>
      <c r="E287" t="s">
        <v>13</v>
      </c>
      <c r="F287" t="s">
        <v>6</v>
      </c>
      <c r="G287" t="s">
        <v>19</v>
      </c>
      <c r="H287" t="s">
        <v>31</v>
      </c>
      <c r="I287" s="27" t="s">
        <v>511</v>
      </c>
      <c r="J287" s="28">
        <v>0</v>
      </c>
      <c r="K287" s="19"/>
      <c r="L287" s="12">
        <f>Data[[#This Row],[Replacement Cost]]*Data[[#This Row],[Quantity]]/2</f>
        <v>52</v>
      </c>
      <c r="M287" s="12">
        <v>6.5</v>
      </c>
      <c r="N287" s="12">
        <f>Data[[#This Row],[Quantity]]*Data[[#This Row],[Replacement Cost]]</f>
        <v>104</v>
      </c>
    </row>
    <row r="288" spans="2:14" ht="30" hidden="1" customHeight="1" x14ac:dyDescent="0.25">
      <c r="B288" s="20">
        <f>40+16</f>
        <v>56</v>
      </c>
      <c r="C288" t="s">
        <v>509</v>
      </c>
      <c r="D288" t="s">
        <v>503</v>
      </c>
      <c r="E288" t="s">
        <v>13</v>
      </c>
      <c r="F288" t="s">
        <v>5</v>
      </c>
      <c r="G288" t="s">
        <v>19</v>
      </c>
      <c r="H288" t="s">
        <v>35</v>
      </c>
      <c r="I288" s="29" t="s">
        <v>512</v>
      </c>
      <c r="J288" s="28">
        <v>0</v>
      </c>
      <c r="K288" s="19"/>
      <c r="L288" s="12">
        <f>Data[[#This Row],[Replacement Cost]]*Data[[#This Row],[Quantity]]/2</f>
        <v>112</v>
      </c>
      <c r="M288" s="12">
        <f>24/6</f>
        <v>4</v>
      </c>
      <c r="N288" s="12">
        <f>Data[[#This Row],[Quantity]]*Data[[#This Row],[Replacement Cost]]</f>
        <v>224</v>
      </c>
    </row>
    <row r="289" spans="2:14" ht="30" hidden="1" customHeight="1" x14ac:dyDescent="0.25">
      <c r="B289" s="20">
        <v>1</v>
      </c>
      <c r="C289"/>
      <c r="D289" t="s">
        <v>538</v>
      </c>
      <c r="E289" t="s">
        <v>13</v>
      </c>
      <c r="F289" t="s">
        <v>5</v>
      </c>
      <c r="G289" t="s">
        <v>16</v>
      </c>
      <c r="H289" t="s">
        <v>31</v>
      </c>
      <c r="I289" s="29" t="s">
        <v>537</v>
      </c>
      <c r="J289" s="28">
        <v>0</v>
      </c>
      <c r="K289" s="19"/>
      <c r="L289" s="12">
        <f>Data[[#This Row],[Replacement Cost]]*Data[[#This Row],[Quantity]]/2</f>
        <v>9.0749999999999993</v>
      </c>
      <c r="M289" s="12">
        <v>18.149999999999999</v>
      </c>
      <c r="N289" s="12">
        <f>Data[[#This Row],[Quantity]]*Data[[#This Row],[Replacement Cost]]</f>
        <v>18.149999999999999</v>
      </c>
    </row>
    <row r="290" spans="2:14" ht="30" hidden="1" customHeight="1" x14ac:dyDescent="0.25">
      <c r="B290" s="20">
        <v>1</v>
      </c>
      <c r="C290"/>
      <c r="D290" t="s">
        <v>361</v>
      </c>
      <c r="E290" t="s">
        <v>13</v>
      </c>
      <c r="F290" t="s">
        <v>5</v>
      </c>
      <c r="G290" t="s">
        <v>16</v>
      </c>
      <c r="H290" t="s">
        <v>31</v>
      </c>
      <c r="I290" s="23" t="s">
        <v>360</v>
      </c>
      <c r="J290" s="28">
        <v>0</v>
      </c>
      <c r="K290" s="19"/>
      <c r="L290" s="12">
        <f>Data[[#This Row],[Replacement Cost]]*Data[[#This Row],[Quantity]]/2</f>
        <v>9.5</v>
      </c>
      <c r="M290" s="12">
        <v>19</v>
      </c>
      <c r="N290" s="12">
        <f>Data[[#This Row],[Quantity]]*Data[[#This Row],[Replacement Cost]]</f>
        <v>19</v>
      </c>
    </row>
    <row r="291" spans="2:14" ht="30" hidden="1" customHeight="1" x14ac:dyDescent="0.25">
      <c r="B291" s="20">
        <v>1</v>
      </c>
      <c r="C291" t="s">
        <v>193</v>
      </c>
      <c r="D291" t="s">
        <v>183</v>
      </c>
      <c r="E291" t="s">
        <v>13</v>
      </c>
      <c r="F291" t="s">
        <v>5</v>
      </c>
      <c r="G291" t="s">
        <v>33</v>
      </c>
      <c r="H291" t="s">
        <v>35</v>
      </c>
      <c r="I291" s="23" t="s">
        <v>387</v>
      </c>
      <c r="J291" s="28">
        <v>0</v>
      </c>
      <c r="K291" s="19"/>
      <c r="L291" s="12">
        <f>Data[[#This Row],[Replacement Cost]]*Data[[#This Row],[Quantity]]/2</f>
        <v>9.625</v>
      </c>
      <c r="M291" s="12">
        <v>19.25</v>
      </c>
      <c r="N291" s="12">
        <f>Data[[#This Row],[Quantity]]*Data[[#This Row],[Replacement Cost]]</f>
        <v>19.25</v>
      </c>
    </row>
    <row r="292" spans="2:14" ht="30" hidden="1" customHeight="1" x14ac:dyDescent="0.25">
      <c r="B292" s="20">
        <v>8</v>
      </c>
      <c r="C292" t="s">
        <v>474</v>
      </c>
      <c r="D292" t="s">
        <v>515</v>
      </c>
      <c r="E292" t="s">
        <v>13</v>
      </c>
      <c r="F292" t="s">
        <v>6</v>
      </c>
      <c r="G292" t="s">
        <v>19</v>
      </c>
      <c r="H292" t="s">
        <v>31</v>
      </c>
      <c r="I292" s="29" t="s">
        <v>516</v>
      </c>
      <c r="J292" s="28">
        <v>0</v>
      </c>
      <c r="K292" s="19"/>
      <c r="L292" s="12">
        <f>Data[[#This Row],[Replacement Cost]]*Data[[#This Row],[Quantity]]/2</f>
        <v>8</v>
      </c>
      <c r="M292" s="12">
        <v>2</v>
      </c>
      <c r="N292" s="12">
        <f>Data[[#This Row],[Quantity]]*Data[[#This Row],[Replacement Cost]]</f>
        <v>16</v>
      </c>
    </row>
    <row r="293" spans="2:14" ht="30" hidden="1" customHeight="1" x14ac:dyDescent="0.25">
      <c r="B293" s="20">
        <v>10</v>
      </c>
      <c r="C293"/>
      <c r="D293" t="s">
        <v>213</v>
      </c>
      <c r="E293" t="s">
        <v>13</v>
      </c>
      <c r="F293" t="s">
        <v>5</v>
      </c>
      <c r="G293" t="s">
        <v>18</v>
      </c>
      <c r="H293" t="s">
        <v>31</v>
      </c>
      <c r="I293" s="26" t="s">
        <v>426</v>
      </c>
      <c r="J293" s="28">
        <v>0</v>
      </c>
      <c r="K293" s="19"/>
      <c r="L293" s="12">
        <f>Data[[#This Row],[Replacement Cost]]*Data[[#This Row],[Quantity]]/2</f>
        <v>10</v>
      </c>
      <c r="M293" s="12">
        <v>2</v>
      </c>
      <c r="N293" s="12">
        <f>Data[[#This Row],[Quantity]]*Data[[#This Row],[Replacement Cost]]</f>
        <v>20</v>
      </c>
    </row>
    <row r="294" spans="2:14" ht="30" hidden="1" customHeight="1" x14ac:dyDescent="0.25">
      <c r="B294" s="20">
        <v>1</v>
      </c>
      <c r="C294" t="s">
        <v>98</v>
      </c>
      <c r="D294" t="s">
        <v>304</v>
      </c>
      <c r="E294" t="s">
        <v>13</v>
      </c>
      <c r="F294" t="s">
        <v>5</v>
      </c>
      <c r="G294" t="s">
        <v>33</v>
      </c>
      <c r="H294" t="s">
        <v>35</v>
      </c>
      <c r="I294" s="23" t="s">
        <v>303</v>
      </c>
      <c r="J294" s="28">
        <v>0</v>
      </c>
      <c r="K294" s="19">
        <v>44835</v>
      </c>
      <c r="L294" s="12">
        <f>Data[[#This Row],[Replacement Cost]]*Data[[#This Row],[Quantity]]/2</f>
        <v>10</v>
      </c>
      <c r="M294" s="12">
        <f>20</f>
        <v>20</v>
      </c>
      <c r="N294" s="12">
        <f>Data[[#This Row],[Quantity]]*Data[[#This Row],[Replacement Cost]]</f>
        <v>20</v>
      </c>
    </row>
    <row r="295" spans="2:14" ht="30" hidden="1" customHeight="1" x14ac:dyDescent="0.25">
      <c r="B295" s="20">
        <v>1</v>
      </c>
      <c r="C295"/>
      <c r="D295" t="s">
        <v>793</v>
      </c>
      <c r="E295" t="s">
        <v>13</v>
      </c>
      <c r="F295" t="s">
        <v>6</v>
      </c>
      <c r="G295" t="s">
        <v>17</v>
      </c>
      <c r="H295" t="s">
        <v>31</v>
      </c>
      <c r="I295" s="22" t="s">
        <v>792</v>
      </c>
      <c r="J295" s="28">
        <v>0</v>
      </c>
      <c r="K295" s="19"/>
      <c r="L295" s="12">
        <f>Data[[#This Row],[Replacement Cost]]*Data[[#This Row],[Quantity]]/2</f>
        <v>11</v>
      </c>
      <c r="M295" s="12">
        <v>22</v>
      </c>
      <c r="N295" s="12">
        <f>Data[[#This Row],[Quantity]]*Data[[#This Row],[Replacement Cost]]</f>
        <v>22</v>
      </c>
    </row>
    <row r="296" spans="2:14" ht="30" hidden="1" customHeight="1" x14ac:dyDescent="0.25">
      <c r="B296" s="20">
        <v>1</v>
      </c>
      <c r="C296"/>
      <c r="D296" t="s">
        <v>190</v>
      </c>
      <c r="E296" t="s">
        <v>13</v>
      </c>
      <c r="F296" t="s">
        <v>5</v>
      </c>
      <c r="G296" t="s">
        <v>18</v>
      </c>
      <c r="H296" t="s">
        <v>31</v>
      </c>
      <c r="I296" s="26" t="s">
        <v>404</v>
      </c>
      <c r="J296" s="28">
        <v>0</v>
      </c>
      <c r="K296" s="19"/>
      <c r="L296" s="12">
        <f>Data[[#This Row],[Replacement Cost]]*Data[[#This Row],[Quantity]]/2</f>
        <v>11.5</v>
      </c>
      <c r="M296" s="12">
        <v>23</v>
      </c>
      <c r="N296" s="12">
        <f>Data[[#This Row],[Quantity]]*Data[[#This Row],[Replacement Cost]]</f>
        <v>23</v>
      </c>
    </row>
    <row r="297" spans="2:14" ht="30" hidden="1" customHeight="1" x14ac:dyDescent="0.25">
      <c r="B297" s="20">
        <v>1</v>
      </c>
      <c r="C297" t="s">
        <v>451</v>
      </c>
      <c r="D297" t="s">
        <v>453</v>
      </c>
      <c r="E297" t="s">
        <v>13</v>
      </c>
      <c r="F297" t="s">
        <v>5</v>
      </c>
      <c r="G297" t="s">
        <v>18</v>
      </c>
      <c r="H297" t="s">
        <v>31</v>
      </c>
      <c r="I297" s="27" t="s">
        <v>452</v>
      </c>
      <c r="J297" s="28">
        <v>0</v>
      </c>
      <c r="K297" s="19"/>
      <c r="L297" s="12">
        <f>Data[[#This Row],[Replacement Cost]]*Data[[#This Row],[Quantity]]/2</f>
        <v>11.5</v>
      </c>
      <c r="M297" s="12">
        <v>23</v>
      </c>
      <c r="N297" s="12">
        <f>Data[[#This Row],[Quantity]]*Data[[#This Row],[Replacement Cost]]</f>
        <v>23</v>
      </c>
    </row>
    <row r="298" spans="2:14" ht="30" hidden="1" customHeight="1" x14ac:dyDescent="0.25">
      <c r="B298" s="20">
        <v>4</v>
      </c>
      <c r="C298"/>
      <c r="D298" t="s">
        <v>440</v>
      </c>
      <c r="E298" t="s">
        <v>13</v>
      </c>
      <c r="F298" t="s">
        <v>6</v>
      </c>
      <c r="G298" t="s">
        <v>19</v>
      </c>
      <c r="H298" t="s">
        <v>31</v>
      </c>
      <c r="I298" s="27" t="s">
        <v>441</v>
      </c>
      <c r="J298" s="28">
        <v>0</v>
      </c>
      <c r="K298" s="19"/>
      <c r="L298" s="12">
        <f>Data[[#This Row],[Replacement Cost]]*Data[[#This Row],[Quantity]]/2</f>
        <v>27</v>
      </c>
      <c r="M298" s="12">
        <v>13.5</v>
      </c>
      <c r="N298" s="12">
        <f>Data[[#This Row],[Quantity]]*Data[[#This Row],[Replacement Cost]]</f>
        <v>54</v>
      </c>
    </row>
    <row r="299" spans="2:14" ht="30" hidden="1" customHeight="1" x14ac:dyDescent="0.25">
      <c r="B299" s="20">
        <v>2</v>
      </c>
      <c r="C299" t="s">
        <v>193</v>
      </c>
      <c r="D299" t="s">
        <v>186</v>
      </c>
      <c r="E299" t="s">
        <v>13</v>
      </c>
      <c r="F299" t="s">
        <v>5</v>
      </c>
      <c r="G299" t="s">
        <v>33</v>
      </c>
      <c r="H299" t="s">
        <v>35</v>
      </c>
      <c r="I299" s="22" t="s">
        <v>196</v>
      </c>
      <c r="J299" s="28">
        <v>0</v>
      </c>
      <c r="K299" s="19"/>
      <c r="L299" s="12">
        <f>Data[[#This Row],[Replacement Cost]]*Data[[#This Row],[Quantity]]/2</f>
        <v>12</v>
      </c>
      <c r="M299" s="12">
        <v>12</v>
      </c>
      <c r="N299" s="12">
        <f>Data[[#This Row],[Quantity]]*Data[[#This Row],[Replacement Cost]]</f>
        <v>24</v>
      </c>
    </row>
    <row r="300" spans="2:14" ht="30" hidden="1" customHeight="1" x14ac:dyDescent="0.25">
      <c r="B300" s="20">
        <v>2</v>
      </c>
      <c r="C300"/>
      <c r="D300" t="s">
        <v>784</v>
      </c>
      <c r="E300" t="s">
        <v>13</v>
      </c>
      <c r="F300" t="s">
        <v>5</v>
      </c>
      <c r="G300" t="s">
        <v>16</v>
      </c>
      <c r="H300" t="s">
        <v>31</v>
      </c>
      <c r="I300" s="22" t="s">
        <v>785</v>
      </c>
      <c r="J300" s="28">
        <v>0</v>
      </c>
      <c r="K300" s="19"/>
      <c r="L300" s="12">
        <f>Data[[#This Row],[Replacement Cost]]*Data[[#This Row],[Quantity]]/2</f>
        <v>12</v>
      </c>
      <c r="M300" s="12">
        <v>12</v>
      </c>
      <c r="N300" s="12">
        <f>Data[[#This Row],[Quantity]]*Data[[#This Row],[Replacement Cost]]</f>
        <v>24</v>
      </c>
    </row>
    <row r="301" spans="2:14" ht="30" hidden="1" customHeight="1" x14ac:dyDescent="0.25">
      <c r="B301" s="20">
        <v>1</v>
      </c>
      <c r="C301" t="s">
        <v>390</v>
      </c>
      <c r="D301" t="s">
        <v>388</v>
      </c>
      <c r="E301" t="s">
        <v>13</v>
      </c>
      <c r="F301" t="s">
        <v>6</v>
      </c>
      <c r="G301" t="s">
        <v>18</v>
      </c>
      <c r="I301" s="23" t="s">
        <v>389</v>
      </c>
      <c r="J301" s="28">
        <v>0</v>
      </c>
      <c r="K301" s="19"/>
      <c r="L301" s="12">
        <f>Data[[#This Row],[Replacement Cost]]*Data[[#This Row],[Quantity]]/2</f>
        <v>12.5</v>
      </c>
      <c r="M301" s="12">
        <v>25</v>
      </c>
      <c r="N301" s="12">
        <f>Data[[#This Row],[Quantity]]*Data[[#This Row],[Replacement Cost]]</f>
        <v>25</v>
      </c>
    </row>
    <row r="302" spans="2:14" hidden="1" x14ac:dyDescent="0.25">
      <c r="B302" s="20">
        <v>3</v>
      </c>
      <c r="C302" t="s">
        <v>474</v>
      </c>
      <c r="D302" t="s">
        <v>528</v>
      </c>
      <c r="E302" t="s">
        <v>13</v>
      </c>
      <c r="F302" t="s">
        <v>5</v>
      </c>
      <c r="G302" t="s">
        <v>19</v>
      </c>
      <c r="H302" t="s">
        <v>31</v>
      </c>
      <c r="I302" s="27" t="s">
        <v>529</v>
      </c>
      <c r="J302" s="28">
        <v>0</v>
      </c>
      <c r="K302" s="19"/>
      <c r="L302" s="12">
        <f>Data[[#This Row],[Replacement Cost]]*Data[[#This Row],[Quantity]]/2</f>
        <v>67.5</v>
      </c>
      <c r="M302" s="12">
        <v>45</v>
      </c>
      <c r="N302" s="12">
        <f>Data[[#This Row],[Quantity]]*Data[[#This Row],[Replacement Cost]]</f>
        <v>135</v>
      </c>
    </row>
    <row r="303" spans="2:14" ht="30" hidden="1" customHeight="1" x14ac:dyDescent="0.25">
      <c r="B303" s="20">
        <v>25</v>
      </c>
      <c r="C303"/>
      <c r="D303" t="s">
        <v>217</v>
      </c>
      <c r="E303" t="s">
        <v>13</v>
      </c>
      <c r="F303" t="s">
        <v>5</v>
      </c>
      <c r="G303" t="s">
        <v>16</v>
      </c>
      <c r="H303" t="s">
        <v>39</v>
      </c>
      <c r="I303" s="23" t="s">
        <v>325</v>
      </c>
      <c r="J303" s="28">
        <v>0</v>
      </c>
      <c r="K303" s="19"/>
      <c r="L303" s="12">
        <f>Data[[#This Row],[Replacement Cost]]*Data[[#This Row],[Quantity]]/2</f>
        <v>13.750000000000002</v>
      </c>
      <c r="M303" s="12">
        <v>1.1000000000000001</v>
      </c>
      <c r="N303" s="12">
        <f>Data[[#This Row],[Quantity]]*Data[[#This Row],[Replacement Cost]]</f>
        <v>27.500000000000004</v>
      </c>
    </row>
    <row r="304" spans="2:14" ht="30" hidden="1" customHeight="1" x14ac:dyDescent="0.25">
      <c r="B304" s="20">
        <f>19+7</f>
        <v>26</v>
      </c>
      <c r="C304"/>
      <c r="D304" t="s">
        <v>767</v>
      </c>
      <c r="E304" t="s">
        <v>13</v>
      </c>
      <c r="F304" t="s">
        <v>6</v>
      </c>
      <c r="G304" t="s">
        <v>19</v>
      </c>
      <c r="H304" t="s">
        <v>148</v>
      </c>
      <c r="I304" s="22" t="s">
        <v>768</v>
      </c>
      <c r="J304" s="28">
        <v>0</v>
      </c>
      <c r="K304" s="19"/>
      <c r="L304" s="12">
        <f>Data[[#This Row],[Replacement Cost]]*Data[[#This Row],[Quantity]]/2</f>
        <v>16.25</v>
      </c>
      <c r="M304" s="12">
        <v>1.25</v>
      </c>
      <c r="N304" s="12">
        <f>Data[[#This Row],[Quantity]]*Data[[#This Row],[Replacement Cost]]</f>
        <v>32.5</v>
      </c>
    </row>
    <row r="305" spans="2:14" ht="30" hidden="1" customHeight="1" x14ac:dyDescent="0.25">
      <c r="B305" s="20">
        <v>9</v>
      </c>
      <c r="C305"/>
      <c r="D305" t="s">
        <v>444</v>
      </c>
      <c r="E305" t="s">
        <v>13</v>
      </c>
      <c r="F305" t="s">
        <v>5</v>
      </c>
      <c r="G305" t="s">
        <v>19</v>
      </c>
      <c r="H305" t="s">
        <v>31</v>
      </c>
      <c r="I305" s="27" t="s">
        <v>445</v>
      </c>
      <c r="J305" s="28">
        <v>0</v>
      </c>
      <c r="K305" s="19"/>
      <c r="L305" s="12">
        <f>Data[[#This Row],[Replacement Cost]]*Data[[#This Row],[Quantity]]/2</f>
        <v>252</v>
      </c>
      <c r="M305" s="12">
        <v>56</v>
      </c>
      <c r="N305" s="12">
        <f>Data[[#This Row],[Quantity]]*Data[[#This Row],[Replacement Cost]]</f>
        <v>504</v>
      </c>
    </row>
    <row r="306" spans="2:14" ht="30" hidden="1" customHeight="1" x14ac:dyDescent="0.25">
      <c r="B306" s="20">
        <v>2</v>
      </c>
      <c r="C306"/>
      <c r="D306" t="s">
        <v>399</v>
      </c>
      <c r="E306" t="s">
        <v>13</v>
      </c>
      <c r="F306" t="s">
        <v>5</v>
      </c>
      <c r="G306" t="s">
        <v>33</v>
      </c>
      <c r="H306" t="s">
        <v>31</v>
      </c>
      <c r="I306" s="27" t="s">
        <v>400</v>
      </c>
      <c r="J306" s="28">
        <v>0</v>
      </c>
      <c r="K306" s="19"/>
      <c r="L306" s="12">
        <f>Data[[#This Row],[Replacement Cost]]*Data[[#This Row],[Quantity]]/2</f>
        <v>16</v>
      </c>
      <c r="M306" s="12">
        <v>16</v>
      </c>
      <c r="N306" s="12">
        <f>Data[[#This Row],[Quantity]]*Data[[#This Row],[Replacement Cost]]</f>
        <v>32</v>
      </c>
    </row>
    <row r="307" spans="2:14" ht="30" hidden="1" customHeight="1" x14ac:dyDescent="0.25">
      <c r="B307" s="20">
        <v>1</v>
      </c>
      <c r="C307"/>
      <c r="D307" t="s">
        <v>788</v>
      </c>
      <c r="E307" t="s">
        <v>13</v>
      </c>
      <c r="F307" t="s">
        <v>6</v>
      </c>
      <c r="G307" t="s">
        <v>17</v>
      </c>
      <c r="H307" t="s">
        <v>31</v>
      </c>
      <c r="I307" s="22" t="s">
        <v>789</v>
      </c>
      <c r="J307" s="28">
        <v>0</v>
      </c>
      <c r="K307" s="19"/>
      <c r="L307" s="12">
        <f>Data[[#This Row],[Replacement Cost]]*Data[[#This Row],[Quantity]]/2</f>
        <v>16.875</v>
      </c>
      <c r="M307" s="12">
        <v>33.75</v>
      </c>
      <c r="N307" s="12">
        <f>Data[[#This Row],[Quantity]]*Data[[#This Row],[Replacement Cost]]</f>
        <v>33.75</v>
      </c>
    </row>
    <row r="308" spans="2:14" ht="30" hidden="1" customHeight="1" x14ac:dyDescent="0.25">
      <c r="B308" s="20">
        <v>5</v>
      </c>
      <c r="C308"/>
      <c r="D308" t="s">
        <v>198</v>
      </c>
      <c r="E308" t="s">
        <v>13</v>
      </c>
      <c r="F308" t="s">
        <v>6</v>
      </c>
      <c r="G308" t="s">
        <v>33</v>
      </c>
      <c r="H308" t="s">
        <v>31</v>
      </c>
      <c r="I308" s="26" t="s">
        <v>405</v>
      </c>
      <c r="J308" s="28">
        <v>0</v>
      </c>
      <c r="K308" s="19"/>
      <c r="L308" s="12">
        <f>Data[[#This Row],[Replacement Cost]]*Data[[#This Row],[Quantity]]/2</f>
        <v>17.5</v>
      </c>
      <c r="M308" s="12">
        <v>7</v>
      </c>
      <c r="N308" s="12">
        <f>Data[[#This Row],[Quantity]]*Data[[#This Row],[Replacement Cost]]</f>
        <v>35</v>
      </c>
    </row>
    <row r="309" spans="2:14" ht="30" hidden="1" customHeight="1" x14ac:dyDescent="0.25">
      <c r="B309" s="20">
        <f>14+7</f>
        <v>21</v>
      </c>
      <c r="C309"/>
      <c r="D309" t="s">
        <v>872</v>
      </c>
      <c r="E309" t="s">
        <v>13</v>
      </c>
      <c r="F309" t="s">
        <v>6</v>
      </c>
      <c r="G309" t="s">
        <v>19</v>
      </c>
      <c r="H309" t="s">
        <v>31</v>
      </c>
      <c r="I309" s="30" t="s">
        <v>864</v>
      </c>
      <c r="J309" s="28">
        <v>0</v>
      </c>
      <c r="K309" s="19"/>
      <c r="L309" s="12">
        <f>Data[[#This Row],[Replacement Cost]]*Data[[#This Row],[Quantity]]/2</f>
        <v>52.5</v>
      </c>
      <c r="M309" s="12">
        <v>5</v>
      </c>
      <c r="N309" s="12">
        <f>Data[[#This Row],[Quantity]]*Data[[#This Row],[Replacement Cost]]</f>
        <v>105</v>
      </c>
    </row>
    <row r="310" spans="2:14" ht="30" hidden="1" customHeight="1" x14ac:dyDescent="0.25">
      <c r="B310" s="20">
        <f>19+7</f>
        <v>26</v>
      </c>
      <c r="C310"/>
      <c r="D310" t="s">
        <v>866</v>
      </c>
      <c r="E310" t="s">
        <v>13</v>
      </c>
      <c r="F310" t="s">
        <v>6</v>
      </c>
      <c r="G310" t="s">
        <v>19</v>
      </c>
      <c r="H310" t="s">
        <v>31</v>
      </c>
      <c r="I310" s="30" t="s">
        <v>864</v>
      </c>
      <c r="J310" s="28">
        <v>0</v>
      </c>
      <c r="K310" s="19"/>
      <c r="L310" s="12">
        <f>Data[[#This Row],[Replacement Cost]]*Data[[#This Row],[Quantity]]/2</f>
        <v>130</v>
      </c>
      <c r="M310" s="12">
        <v>10</v>
      </c>
      <c r="N310" s="12">
        <f>Data[[#This Row],[Quantity]]*Data[[#This Row],[Replacement Cost]]</f>
        <v>260</v>
      </c>
    </row>
    <row r="311" spans="2:14" ht="30" hidden="1" customHeight="1" x14ac:dyDescent="0.25">
      <c r="B311" s="20">
        <v>2</v>
      </c>
      <c r="C311"/>
      <c r="D311" t="s">
        <v>216</v>
      </c>
      <c r="E311" t="s">
        <v>13</v>
      </c>
      <c r="F311" t="s">
        <v>5</v>
      </c>
      <c r="G311" t="s">
        <v>18</v>
      </c>
      <c r="H311" t="s">
        <v>31</v>
      </c>
      <c r="I311" s="26" t="s">
        <v>430</v>
      </c>
      <c r="J311" s="28">
        <v>0</v>
      </c>
      <c r="K311" s="19"/>
      <c r="L311" s="12">
        <f>Data[[#This Row],[Replacement Cost]]*Data[[#This Row],[Quantity]]/2</f>
        <v>20</v>
      </c>
      <c r="M311" s="12">
        <v>20</v>
      </c>
      <c r="N311" s="12">
        <f>Data[[#This Row],[Quantity]]*Data[[#This Row],[Replacement Cost]]</f>
        <v>40</v>
      </c>
    </row>
    <row r="312" spans="2:14" ht="30" hidden="1" customHeight="1" x14ac:dyDescent="0.25">
      <c r="B312" s="20">
        <v>1</v>
      </c>
      <c r="C312" t="s">
        <v>193</v>
      </c>
      <c r="D312" t="s">
        <v>184</v>
      </c>
      <c r="E312" t="s">
        <v>13</v>
      </c>
      <c r="F312" t="s">
        <v>5</v>
      </c>
      <c r="G312" t="s">
        <v>33</v>
      </c>
      <c r="H312" t="s">
        <v>35</v>
      </c>
      <c r="I312" s="22" t="s">
        <v>194</v>
      </c>
      <c r="J312" s="28">
        <v>0</v>
      </c>
      <c r="K312" s="19"/>
      <c r="L312" s="12">
        <f>Data[[#This Row],[Replacement Cost]]*Data[[#This Row],[Quantity]]/2</f>
        <v>20</v>
      </c>
      <c r="M312" s="12">
        <v>40</v>
      </c>
      <c r="N312" s="12">
        <f>Data[[#This Row],[Quantity]]*Data[[#This Row],[Replacement Cost]]</f>
        <v>40</v>
      </c>
    </row>
    <row r="313" spans="2:14" ht="30" hidden="1" customHeight="1" x14ac:dyDescent="0.25">
      <c r="B313" s="20">
        <v>1</v>
      </c>
      <c r="C313" t="s">
        <v>65</v>
      </c>
      <c r="D313" t="s">
        <v>210</v>
      </c>
      <c r="E313" t="s">
        <v>13</v>
      </c>
      <c r="F313" t="s">
        <v>5</v>
      </c>
      <c r="G313" t="s">
        <v>18</v>
      </c>
      <c r="H313" t="s">
        <v>31</v>
      </c>
      <c r="I313" s="26" t="s">
        <v>425</v>
      </c>
      <c r="J313" s="28">
        <v>0</v>
      </c>
      <c r="K313" s="19"/>
      <c r="L313" s="12">
        <f>Data[[#This Row],[Replacement Cost]]*Data[[#This Row],[Quantity]]/2</f>
        <v>20</v>
      </c>
      <c r="M313" s="12">
        <v>40</v>
      </c>
      <c r="N313" s="12">
        <f>Data[[#This Row],[Quantity]]*Data[[#This Row],[Replacement Cost]]</f>
        <v>40</v>
      </c>
    </row>
    <row r="314" spans="2:14" ht="30" hidden="1" customHeight="1" x14ac:dyDescent="0.25">
      <c r="B314" s="20">
        <v>4</v>
      </c>
      <c r="C314"/>
      <c r="D314" t="s">
        <v>773</v>
      </c>
      <c r="E314" t="s">
        <v>13</v>
      </c>
      <c r="F314" t="s">
        <v>5</v>
      </c>
      <c r="G314" t="s">
        <v>16</v>
      </c>
      <c r="H314" t="s">
        <v>31</v>
      </c>
      <c r="I314" s="22" t="s">
        <v>774</v>
      </c>
      <c r="J314" s="28">
        <v>0</v>
      </c>
      <c r="K314" s="19"/>
      <c r="L314" s="12">
        <f>Data[[#This Row],[Replacement Cost]]*Data[[#This Row],[Quantity]]/2</f>
        <v>20.5</v>
      </c>
      <c r="M314" s="12">
        <v>10.25</v>
      </c>
      <c r="N314" s="12">
        <f>Data[[#This Row],[Quantity]]*Data[[#This Row],[Replacement Cost]]</f>
        <v>41</v>
      </c>
    </row>
    <row r="315" spans="2:14" ht="30" hidden="1" customHeight="1" x14ac:dyDescent="0.25">
      <c r="B315" s="20">
        <v>1</v>
      </c>
      <c r="C315" t="s">
        <v>344</v>
      </c>
      <c r="D315" t="s">
        <v>796</v>
      </c>
      <c r="E315" t="s">
        <v>13</v>
      </c>
      <c r="F315" t="s">
        <v>6</v>
      </c>
      <c r="G315" t="s">
        <v>33</v>
      </c>
      <c r="H315" t="s">
        <v>31</v>
      </c>
      <c r="I315" s="22" t="s">
        <v>797</v>
      </c>
      <c r="J315" s="28">
        <v>0</v>
      </c>
      <c r="K315" s="19"/>
      <c r="L315" s="12">
        <f>Data[[#This Row],[Replacement Cost]]*Data[[#This Row],[Quantity]]/2</f>
        <v>21.25</v>
      </c>
      <c r="M315" s="12">
        <v>42.5</v>
      </c>
      <c r="N315" s="12">
        <f>Data[[#This Row],[Quantity]]*Data[[#This Row],[Replacement Cost]]</f>
        <v>42.5</v>
      </c>
    </row>
    <row r="316" spans="2:14" ht="30" hidden="1" customHeight="1" x14ac:dyDescent="0.25">
      <c r="B316" s="20">
        <f>15+7</f>
        <v>22</v>
      </c>
      <c r="C316"/>
      <c r="D316" t="s">
        <v>869</v>
      </c>
      <c r="E316" t="s">
        <v>13</v>
      </c>
      <c r="F316" t="s">
        <v>6</v>
      </c>
      <c r="G316" t="s">
        <v>19</v>
      </c>
      <c r="H316" t="s">
        <v>31</v>
      </c>
      <c r="I316" s="30" t="s">
        <v>864</v>
      </c>
      <c r="J316" s="28">
        <v>0</v>
      </c>
      <c r="K316" s="19"/>
      <c r="L316" s="12">
        <f>Data[[#This Row],[Replacement Cost]]*Data[[#This Row],[Quantity]]/2</f>
        <v>110</v>
      </c>
      <c r="M316" s="12">
        <v>10</v>
      </c>
      <c r="N316" s="12">
        <f>Data[[#This Row],[Quantity]]*Data[[#This Row],[Replacement Cost]]</f>
        <v>220</v>
      </c>
    </row>
    <row r="317" spans="2:14" ht="30" hidden="1" customHeight="1" x14ac:dyDescent="0.25">
      <c r="B317" s="20">
        <v>1</v>
      </c>
      <c r="C317" t="s">
        <v>344</v>
      </c>
      <c r="D317" t="s">
        <v>207</v>
      </c>
      <c r="E317" t="s">
        <v>13</v>
      </c>
      <c r="F317" t="s">
        <v>6</v>
      </c>
      <c r="G317" t="s">
        <v>33</v>
      </c>
      <c r="H317" t="s">
        <v>35</v>
      </c>
      <c r="I317" s="26" t="s">
        <v>416</v>
      </c>
      <c r="J317" s="28">
        <v>0</v>
      </c>
      <c r="K317" s="19"/>
      <c r="L317" s="12">
        <f>Data[[#This Row],[Replacement Cost]]*Data[[#This Row],[Quantity]]/2</f>
        <v>24</v>
      </c>
      <c r="M317" s="12">
        <v>48</v>
      </c>
      <c r="N317" s="12">
        <f>Data[[#This Row],[Quantity]]*Data[[#This Row],[Replacement Cost]]</f>
        <v>48</v>
      </c>
    </row>
    <row r="318" spans="2:14" ht="30" hidden="1" customHeight="1" x14ac:dyDescent="0.25">
      <c r="B318" s="20">
        <v>1</v>
      </c>
      <c r="C318" t="s">
        <v>193</v>
      </c>
      <c r="D318" t="s">
        <v>188</v>
      </c>
      <c r="E318" t="s">
        <v>13</v>
      </c>
      <c r="F318" t="s">
        <v>5</v>
      </c>
      <c r="G318" t="s">
        <v>33</v>
      </c>
      <c r="H318" t="s">
        <v>35</v>
      </c>
      <c r="I318" s="22" t="s">
        <v>192</v>
      </c>
      <c r="J318" s="28">
        <v>0</v>
      </c>
      <c r="K318" s="19"/>
      <c r="L318" s="12">
        <f>Data[[#This Row],[Replacement Cost]]*Data[[#This Row],[Quantity]]/2</f>
        <v>24.25</v>
      </c>
      <c r="M318" s="12">
        <v>48.5</v>
      </c>
      <c r="N318" s="12">
        <f>Data[[#This Row],[Quantity]]*Data[[#This Row],[Replacement Cost]]</f>
        <v>48.5</v>
      </c>
    </row>
    <row r="319" spans="2:14" ht="30" hidden="1" customHeight="1" x14ac:dyDescent="0.25">
      <c r="B319" s="20">
        <v>3</v>
      </c>
      <c r="C319"/>
      <c r="D319" t="s">
        <v>532</v>
      </c>
      <c r="E319" t="s">
        <v>13</v>
      </c>
      <c r="F319" t="s">
        <v>6</v>
      </c>
      <c r="G319" t="s">
        <v>19</v>
      </c>
      <c r="H319" t="s">
        <v>31</v>
      </c>
      <c r="I319" s="29" t="s">
        <v>535</v>
      </c>
      <c r="J319" s="28">
        <v>0</v>
      </c>
      <c r="K319" s="19"/>
      <c r="L319" s="12">
        <f>Data[[#This Row],[Replacement Cost]]*Data[[#This Row],[Quantity]]/2</f>
        <v>28.5</v>
      </c>
      <c r="M319" s="12">
        <v>19</v>
      </c>
      <c r="N319" s="12">
        <f>Data[[#This Row],[Quantity]]*Data[[#This Row],[Replacement Cost]]</f>
        <v>57</v>
      </c>
    </row>
    <row r="320" spans="2:14" ht="30" hidden="1" customHeight="1" x14ac:dyDescent="0.25">
      <c r="B320" s="20">
        <f>5+2</f>
        <v>7</v>
      </c>
      <c r="C320"/>
      <c r="D320" t="s">
        <v>533</v>
      </c>
      <c r="E320" t="s">
        <v>13</v>
      </c>
      <c r="F320" t="s">
        <v>6</v>
      </c>
      <c r="G320" t="s">
        <v>19</v>
      </c>
      <c r="H320" t="s">
        <v>31</v>
      </c>
      <c r="I320" s="29" t="s">
        <v>531</v>
      </c>
      <c r="J320" s="28">
        <v>0</v>
      </c>
      <c r="K320" s="19"/>
      <c r="L320" s="12">
        <f>Data[[#This Row],[Replacement Cost]]*Data[[#This Row],[Quantity]]/2</f>
        <v>77</v>
      </c>
      <c r="M320" s="12">
        <v>22</v>
      </c>
      <c r="N320" s="12">
        <f>Data[[#This Row],[Quantity]]*Data[[#This Row],[Replacement Cost]]</f>
        <v>154</v>
      </c>
    </row>
    <row r="321" spans="2:14" ht="30" hidden="1" customHeight="1" x14ac:dyDescent="0.25">
      <c r="B321" s="20">
        <v>10</v>
      </c>
      <c r="C321" t="s">
        <v>223</v>
      </c>
      <c r="D321" t="s">
        <v>492</v>
      </c>
      <c r="E321" t="s">
        <v>13</v>
      </c>
      <c r="F321" t="s">
        <v>5</v>
      </c>
      <c r="G321" t="s">
        <v>18</v>
      </c>
      <c r="H321" t="s">
        <v>31</v>
      </c>
      <c r="I321" s="29" t="s">
        <v>493</v>
      </c>
      <c r="J321" s="28">
        <v>0</v>
      </c>
      <c r="K321" s="19"/>
      <c r="L321" s="12">
        <f>Data[[#This Row],[Replacement Cost]]*Data[[#This Row],[Quantity]]/2</f>
        <v>27.5</v>
      </c>
      <c r="M321" s="12">
        <v>5.5</v>
      </c>
      <c r="N321" s="12">
        <f>Data[[#This Row],[Quantity]]*Data[[#This Row],[Replacement Cost]]</f>
        <v>55</v>
      </c>
    </row>
    <row r="322" spans="2:14" ht="30" hidden="1" customHeight="1" x14ac:dyDescent="0.25">
      <c r="B322" s="20">
        <v>3</v>
      </c>
      <c r="C322"/>
      <c r="D322" t="s">
        <v>534</v>
      </c>
      <c r="E322" t="s">
        <v>13</v>
      </c>
      <c r="F322" t="s">
        <v>6</v>
      </c>
      <c r="G322" t="s">
        <v>19</v>
      </c>
      <c r="H322" t="s">
        <v>31</v>
      </c>
      <c r="I322" s="29" t="s">
        <v>536</v>
      </c>
      <c r="J322" s="28">
        <v>0</v>
      </c>
      <c r="K322" s="19"/>
      <c r="L322" s="12">
        <f>Data[[#This Row],[Replacement Cost]]*Data[[#This Row],[Quantity]]/2</f>
        <v>22.5</v>
      </c>
      <c r="M322" s="12">
        <v>15</v>
      </c>
      <c r="N322" s="12">
        <f>Data[[#This Row],[Quantity]]*Data[[#This Row],[Replacement Cost]]</f>
        <v>45</v>
      </c>
    </row>
    <row r="323" spans="2:14" ht="30" hidden="1" customHeight="1" x14ac:dyDescent="0.25">
      <c r="B323" s="20">
        <f>14+7</f>
        <v>21</v>
      </c>
      <c r="C323"/>
      <c r="D323" t="s">
        <v>762</v>
      </c>
      <c r="E323" t="s">
        <v>13</v>
      </c>
      <c r="F323" t="s">
        <v>6</v>
      </c>
      <c r="G323" t="s">
        <v>19</v>
      </c>
      <c r="H323" t="s">
        <v>31</v>
      </c>
      <c r="I323" s="22" t="s">
        <v>763</v>
      </c>
      <c r="J323" s="28">
        <v>0</v>
      </c>
      <c r="K323" s="19"/>
      <c r="L323" s="12">
        <f>Data[[#This Row],[Replacement Cost]]*Data[[#This Row],[Quantity]]/2</f>
        <v>57.75</v>
      </c>
      <c r="M323" s="12">
        <v>5.5</v>
      </c>
      <c r="N323" s="12">
        <f>Data[[#This Row],[Quantity]]*Data[[#This Row],[Replacement Cost]]</f>
        <v>115.5</v>
      </c>
    </row>
    <row r="324" spans="2:14" ht="30" hidden="1" customHeight="1" x14ac:dyDescent="0.25">
      <c r="B324" s="20">
        <f>18+7</f>
        <v>25</v>
      </c>
      <c r="C324"/>
      <c r="D324" t="s">
        <v>871</v>
      </c>
      <c r="E324" t="s">
        <v>13</v>
      </c>
      <c r="F324" t="s">
        <v>6</v>
      </c>
      <c r="G324" t="s">
        <v>19</v>
      </c>
      <c r="H324" t="s">
        <v>31</v>
      </c>
      <c r="I324" s="30" t="s">
        <v>864</v>
      </c>
      <c r="J324" s="28">
        <v>0</v>
      </c>
      <c r="K324" s="19"/>
      <c r="L324" s="12">
        <f>Data[[#This Row],[Replacement Cost]]*Data[[#This Row],[Quantity]]/2</f>
        <v>37.5</v>
      </c>
      <c r="M324" s="12">
        <v>3</v>
      </c>
      <c r="N324" s="12">
        <f>Data[[#This Row],[Quantity]]*Data[[#This Row],[Replacement Cost]]</f>
        <v>75</v>
      </c>
    </row>
    <row r="325" spans="2:14" ht="30" hidden="1" customHeight="1" x14ac:dyDescent="0.25">
      <c r="B325" s="20">
        <v>16</v>
      </c>
      <c r="C325"/>
      <c r="D325" t="s">
        <v>776</v>
      </c>
      <c r="E325" t="s">
        <v>13</v>
      </c>
      <c r="F325" t="s">
        <v>5</v>
      </c>
      <c r="G325" t="s">
        <v>16</v>
      </c>
      <c r="H325" t="s">
        <v>31</v>
      </c>
      <c r="I325" s="22" t="s">
        <v>777</v>
      </c>
      <c r="J325" s="28">
        <v>0</v>
      </c>
      <c r="K325" s="19"/>
      <c r="L325" s="12">
        <f>Data[[#This Row],[Replacement Cost]]*Data[[#This Row],[Quantity]]/2</f>
        <v>32</v>
      </c>
      <c r="M325" s="12">
        <v>4</v>
      </c>
      <c r="N325" s="12">
        <f>Data[[#This Row],[Quantity]]*Data[[#This Row],[Replacement Cost]]</f>
        <v>64</v>
      </c>
    </row>
    <row r="326" spans="2:14" ht="30" hidden="1" customHeight="1" x14ac:dyDescent="0.25">
      <c r="B326" s="20">
        <f>17+7</f>
        <v>24</v>
      </c>
      <c r="C326"/>
      <c r="D326" t="s">
        <v>868</v>
      </c>
      <c r="E326" t="s">
        <v>13</v>
      </c>
      <c r="F326" t="s">
        <v>6</v>
      </c>
      <c r="G326" t="s">
        <v>19</v>
      </c>
      <c r="H326" t="s">
        <v>31</v>
      </c>
      <c r="I326" s="30" t="s">
        <v>864</v>
      </c>
      <c r="J326" s="28">
        <v>0</v>
      </c>
      <c r="K326" s="19"/>
      <c r="L326" s="12">
        <f>Data[[#This Row],[Replacement Cost]]*Data[[#This Row],[Quantity]]/2</f>
        <v>120</v>
      </c>
      <c r="M326" s="12">
        <v>10</v>
      </c>
      <c r="N326" s="12">
        <f>Data[[#This Row],[Quantity]]*Data[[#This Row],[Replacement Cost]]</f>
        <v>240</v>
      </c>
    </row>
    <row r="327" spans="2:14" ht="30" hidden="1" customHeight="1" x14ac:dyDescent="0.25">
      <c r="B327" s="20">
        <v>2</v>
      </c>
      <c r="C327" t="s">
        <v>423</v>
      </c>
      <c r="D327" t="s">
        <v>209</v>
      </c>
      <c r="E327" t="s">
        <v>13</v>
      </c>
      <c r="F327" t="s">
        <v>5</v>
      </c>
      <c r="G327" t="s">
        <v>33</v>
      </c>
      <c r="H327" t="s">
        <v>35</v>
      </c>
      <c r="I327" s="26" t="s">
        <v>424</v>
      </c>
      <c r="J327" s="28">
        <v>0</v>
      </c>
      <c r="K327" s="19"/>
      <c r="L327" s="12">
        <f>Data[[#This Row],[Replacement Cost]]*Data[[#This Row],[Quantity]]/2</f>
        <v>30</v>
      </c>
      <c r="M327" s="12">
        <v>30</v>
      </c>
      <c r="N327" s="12">
        <f>Data[[#This Row],[Quantity]]*Data[[#This Row],[Replacement Cost]]</f>
        <v>60</v>
      </c>
    </row>
    <row r="328" spans="2:14" ht="30" hidden="1" customHeight="1" x14ac:dyDescent="0.25">
      <c r="B328" s="20">
        <f>23+7</f>
        <v>30</v>
      </c>
      <c r="C328"/>
      <c r="D328" t="s">
        <v>741</v>
      </c>
      <c r="E328" t="s">
        <v>13</v>
      </c>
      <c r="F328" t="s">
        <v>6</v>
      </c>
      <c r="G328" t="s">
        <v>19</v>
      </c>
      <c r="H328" t="s">
        <v>148</v>
      </c>
      <c r="I328" s="22" t="s">
        <v>743</v>
      </c>
      <c r="J328" s="28">
        <v>0</v>
      </c>
      <c r="K328" s="19"/>
      <c r="L328" s="12">
        <f>Data[[#This Row],[Replacement Cost]]*Data[[#This Row],[Quantity]]/2</f>
        <v>18.75</v>
      </c>
      <c r="M328" s="12">
        <v>1.25</v>
      </c>
      <c r="N328" s="12">
        <f>Data[[#This Row],[Quantity]]*Data[[#This Row],[Replacement Cost]]</f>
        <v>37.5</v>
      </c>
    </row>
    <row r="329" spans="2:14" ht="30" hidden="1" customHeight="1" x14ac:dyDescent="0.25">
      <c r="B329" s="20">
        <v>1</v>
      </c>
      <c r="C329" t="s">
        <v>651</v>
      </c>
      <c r="D329" t="s">
        <v>187</v>
      </c>
      <c r="E329" t="s">
        <v>13</v>
      </c>
      <c r="F329" t="s">
        <v>5</v>
      </c>
      <c r="G329" t="s">
        <v>33</v>
      </c>
      <c r="H329" t="s">
        <v>123</v>
      </c>
      <c r="I329" s="26" t="s">
        <v>652</v>
      </c>
      <c r="J329" s="28">
        <v>0</v>
      </c>
      <c r="K329" s="19"/>
      <c r="L329" s="12">
        <f>Data[[#This Row],[Replacement Cost]]*Data[[#This Row],[Quantity]]/2</f>
        <v>32</v>
      </c>
      <c r="M329" s="12">
        <v>64</v>
      </c>
      <c r="N329" s="12">
        <f>Data[[#This Row],[Quantity]]*Data[[#This Row],[Replacement Cost]]</f>
        <v>64</v>
      </c>
    </row>
    <row r="330" spans="2:14" ht="30" hidden="1" customHeight="1" x14ac:dyDescent="0.25">
      <c r="B330" s="20">
        <v>8</v>
      </c>
      <c r="C330"/>
      <c r="D330" t="s">
        <v>848</v>
      </c>
      <c r="E330" t="s">
        <v>13</v>
      </c>
      <c r="F330" t="s">
        <v>6</v>
      </c>
      <c r="G330" t="s">
        <v>19</v>
      </c>
      <c r="H330" t="s">
        <v>31</v>
      </c>
      <c r="I330" s="30" t="s">
        <v>849</v>
      </c>
      <c r="J330" s="28">
        <v>0</v>
      </c>
      <c r="K330" s="19"/>
      <c r="L330" s="12">
        <f>Data[[#This Row],[Replacement Cost]]*Data[[#This Row],[Quantity]]/2</f>
        <v>60</v>
      </c>
      <c r="M330" s="12">
        <v>15</v>
      </c>
      <c r="N330" s="12">
        <f>Data[[#This Row],[Quantity]]*Data[[#This Row],[Replacement Cost]]</f>
        <v>120</v>
      </c>
    </row>
    <row r="331" spans="2:14" ht="30" hidden="1" customHeight="1" x14ac:dyDescent="0.25">
      <c r="B331" s="20">
        <v>2</v>
      </c>
      <c r="C331"/>
      <c r="D331" t="s">
        <v>780</v>
      </c>
      <c r="E331" t="s">
        <v>13</v>
      </c>
      <c r="F331" t="s">
        <v>5</v>
      </c>
      <c r="G331" t="s">
        <v>16</v>
      </c>
      <c r="H331" t="s">
        <v>35</v>
      </c>
      <c r="I331" s="26" t="s">
        <v>781</v>
      </c>
      <c r="J331" s="28">
        <v>0</v>
      </c>
      <c r="K331" s="19"/>
      <c r="L331" s="12">
        <f>Data[[#This Row],[Replacement Cost]]*Data[[#This Row],[Quantity]]/2</f>
        <v>36</v>
      </c>
      <c r="M331" s="12">
        <v>36</v>
      </c>
      <c r="N331" s="12">
        <f>Data[[#This Row],[Quantity]]*Data[[#This Row],[Replacement Cost]]</f>
        <v>72</v>
      </c>
    </row>
    <row r="332" spans="2:14" ht="30" hidden="1" customHeight="1" x14ac:dyDescent="0.25">
      <c r="B332" s="20">
        <f>12+7</f>
        <v>19</v>
      </c>
      <c r="C332"/>
      <c r="D332" t="s">
        <v>214</v>
      </c>
      <c r="E332" t="s">
        <v>13</v>
      </c>
      <c r="F332" t="s">
        <v>5</v>
      </c>
      <c r="G332" t="s">
        <v>19</v>
      </c>
      <c r="H332" t="s">
        <v>31</v>
      </c>
      <c r="I332" s="26" t="s">
        <v>427</v>
      </c>
      <c r="J332" s="28">
        <v>0</v>
      </c>
      <c r="K332" s="19"/>
      <c r="L332" s="12">
        <f>Data[[#This Row],[Replacement Cost]]*Data[[#This Row],[Quantity]]/2</f>
        <v>47.5</v>
      </c>
      <c r="M332" s="12">
        <v>5</v>
      </c>
      <c r="N332" s="12">
        <f>Data[[#This Row],[Quantity]]*Data[[#This Row],[Replacement Cost]]</f>
        <v>95</v>
      </c>
    </row>
    <row r="333" spans="2:14" ht="30" hidden="1" customHeight="1" x14ac:dyDescent="0.25">
      <c r="B333" s="20">
        <v>1</v>
      </c>
      <c r="C333" t="s">
        <v>193</v>
      </c>
      <c r="D333" t="s">
        <v>185</v>
      </c>
      <c r="E333" t="s">
        <v>13</v>
      </c>
      <c r="F333" t="s">
        <v>5</v>
      </c>
      <c r="G333" t="s">
        <v>33</v>
      </c>
      <c r="H333" t="s">
        <v>35</v>
      </c>
      <c r="I333" s="22" t="s">
        <v>195</v>
      </c>
      <c r="J333" s="28">
        <v>0</v>
      </c>
      <c r="K333" s="19"/>
      <c r="L333" s="12">
        <f>Data[[#This Row],[Replacement Cost]]*Data[[#This Row],[Quantity]]/2</f>
        <v>37.5</v>
      </c>
      <c r="M333" s="12">
        <v>75</v>
      </c>
      <c r="N333" s="12">
        <f>Data[[#This Row],[Quantity]]*Data[[#This Row],[Replacement Cost]]</f>
        <v>75</v>
      </c>
    </row>
    <row r="334" spans="2:14" ht="30" hidden="1" customHeight="1" x14ac:dyDescent="0.25">
      <c r="B334" s="20">
        <f>22+7</f>
        <v>29</v>
      </c>
      <c r="C334"/>
      <c r="D334" t="s">
        <v>765</v>
      </c>
      <c r="E334" t="s">
        <v>13</v>
      </c>
      <c r="F334" t="s">
        <v>6</v>
      </c>
      <c r="G334" t="s">
        <v>19</v>
      </c>
      <c r="H334" t="s">
        <v>148</v>
      </c>
      <c r="I334" s="22" t="s">
        <v>766</v>
      </c>
      <c r="J334" s="28">
        <v>0</v>
      </c>
      <c r="K334" s="19"/>
      <c r="L334" s="12">
        <f>Data[[#This Row],[Replacement Cost]]*Data[[#This Row],[Quantity]]/2</f>
        <v>18.125</v>
      </c>
      <c r="M334" s="12">
        <v>1.25</v>
      </c>
      <c r="N334" s="12">
        <f>Data[[#This Row],[Quantity]]*Data[[#This Row],[Replacement Cost]]</f>
        <v>36.25</v>
      </c>
    </row>
    <row r="335" spans="2:14" ht="30" hidden="1" customHeight="1" x14ac:dyDescent="0.25">
      <c r="B335" s="20">
        <v>4</v>
      </c>
      <c r="C335"/>
      <c r="D335" t="s">
        <v>202</v>
      </c>
      <c r="E335" t="s">
        <v>13</v>
      </c>
      <c r="F335" t="s">
        <v>5</v>
      </c>
      <c r="G335" t="s">
        <v>33</v>
      </c>
      <c r="H335" t="s">
        <v>31</v>
      </c>
      <c r="I335" s="26" t="s">
        <v>419</v>
      </c>
      <c r="J335" s="28">
        <v>0</v>
      </c>
      <c r="K335" s="19"/>
      <c r="L335" s="12">
        <f>Data[[#This Row],[Replacement Cost]]*Data[[#This Row],[Quantity]]/2</f>
        <v>40</v>
      </c>
      <c r="M335" s="12">
        <v>20</v>
      </c>
      <c r="N335" s="12">
        <f>Data[[#This Row],[Quantity]]*Data[[#This Row],[Replacement Cost]]</f>
        <v>80</v>
      </c>
    </row>
    <row r="336" spans="2:14" ht="30" hidden="1" customHeight="1" x14ac:dyDescent="0.25">
      <c r="B336" s="20">
        <v>1</v>
      </c>
      <c r="C336"/>
      <c r="D336" t="s">
        <v>644</v>
      </c>
      <c r="E336" t="s">
        <v>13</v>
      </c>
      <c r="F336" t="s">
        <v>5</v>
      </c>
      <c r="G336" t="s">
        <v>33</v>
      </c>
      <c r="H336" t="s">
        <v>35</v>
      </c>
      <c r="I336" s="22" t="s">
        <v>645</v>
      </c>
      <c r="J336" s="28">
        <v>0</v>
      </c>
      <c r="K336" s="19"/>
      <c r="L336" s="12">
        <f>Data[[#This Row],[Replacement Cost]]*Data[[#This Row],[Quantity]]/2</f>
        <v>40</v>
      </c>
      <c r="M336" s="12">
        <v>80</v>
      </c>
      <c r="N336" s="12">
        <f>Data[[#This Row],[Quantity]]*Data[[#This Row],[Replacement Cost]]</f>
        <v>80</v>
      </c>
    </row>
    <row r="337" spans="2:14" ht="30" hidden="1" customHeight="1" x14ac:dyDescent="0.25">
      <c r="B337" s="20">
        <v>3</v>
      </c>
      <c r="C337" t="s">
        <v>398</v>
      </c>
      <c r="D337" t="s">
        <v>394</v>
      </c>
      <c r="E337" t="s">
        <v>13</v>
      </c>
      <c r="F337" t="s">
        <v>5</v>
      </c>
      <c r="G337" t="s">
        <v>33</v>
      </c>
      <c r="H337" t="s">
        <v>35</v>
      </c>
      <c r="I337" s="24" t="s">
        <v>395</v>
      </c>
      <c r="J337" s="28">
        <v>0</v>
      </c>
      <c r="K337" s="19"/>
      <c r="L337" s="12">
        <f>Data[[#This Row],[Replacement Cost]]*Data[[#This Row],[Quantity]]/2</f>
        <v>42</v>
      </c>
      <c r="M337" s="12">
        <v>28</v>
      </c>
      <c r="N337" s="12">
        <f>Data[[#This Row],[Quantity]]*Data[[#This Row],[Replacement Cost]]</f>
        <v>84</v>
      </c>
    </row>
    <row r="338" spans="2:14" ht="30" hidden="1" customHeight="1" x14ac:dyDescent="0.25">
      <c r="B338" s="20">
        <v>3</v>
      </c>
      <c r="C338"/>
      <c r="D338" t="s">
        <v>200</v>
      </c>
      <c r="E338" t="s">
        <v>13</v>
      </c>
      <c r="F338" t="s">
        <v>5</v>
      </c>
      <c r="G338" t="s">
        <v>33</v>
      </c>
      <c r="H338" t="s">
        <v>35</v>
      </c>
      <c r="I338" s="26" t="s">
        <v>407</v>
      </c>
      <c r="J338" s="28">
        <v>0</v>
      </c>
      <c r="K338" s="19"/>
      <c r="L338" s="12">
        <f>Data[[#This Row],[Replacement Cost]]*Data[[#This Row],[Quantity]]/2</f>
        <v>42</v>
      </c>
      <c r="M338" s="12">
        <v>28</v>
      </c>
      <c r="N338" s="12">
        <f>Data[[#This Row],[Quantity]]*Data[[#This Row],[Replacement Cost]]</f>
        <v>84</v>
      </c>
    </row>
    <row r="339" spans="2:14" ht="30" hidden="1" customHeight="1" x14ac:dyDescent="0.25">
      <c r="B339" s="20">
        <v>1</v>
      </c>
      <c r="C339" t="s">
        <v>484</v>
      </c>
      <c r="D339" t="s">
        <v>487</v>
      </c>
      <c r="E339" t="s">
        <v>13</v>
      </c>
      <c r="F339" t="s">
        <v>5</v>
      </c>
      <c r="G339" t="s">
        <v>18</v>
      </c>
      <c r="H339" t="s">
        <v>48</v>
      </c>
      <c r="I339" s="29" t="s">
        <v>488</v>
      </c>
      <c r="J339" s="28">
        <v>0</v>
      </c>
      <c r="K339" s="19"/>
      <c r="L339" s="12">
        <f>Data[[#This Row],[Replacement Cost]]*Data[[#This Row],[Quantity]]/2</f>
        <v>45</v>
      </c>
      <c r="M339" s="12">
        <v>90</v>
      </c>
      <c r="N339" s="12">
        <f>Data[[#This Row],[Quantity]]*Data[[#This Row],[Replacement Cost]]</f>
        <v>90</v>
      </c>
    </row>
    <row r="340" spans="2:14" ht="30" hidden="1" customHeight="1" x14ac:dyDescent="0.25">
      <c r="B340" s="20">
        <v>3</v>
      </c>
      <c r="C340"/>
      <c r="D340" t="s">
        <v>78</v>
      </c>
      <c r="E340" t="s">
        <v>13</v>
      </c>
      <c r="F340" t="s">
        <v>5</v>
      </c>
      <c r="G340" t="s">
        <v>33</v>
      </c>
      <c r="H340" t="s">
        <v>31</v>
      </c>
      <c r="I340" s="26" t="s">
        <v>284</v>
      </c>
      <c r="J340" s="28">
        <v>0</v>
      </c>
      <c r="K340" s="19"/>
      <c r="L340" s="12">
        <f>Data[[#This Row],[Replacement Cost]]*Data[[#This Row],[Quantity]]/2</f>
        <v>45.75</v>
      </c>
      <c r="M340" s="12">
        <v>30.5</v>
      </c>
      <c r="N340" s="12">
        <f>Data[[#This Row],[Quantity]]*Data[[#This Row],[Replacement Cost]]</f>
        <v>91.5</v>
      </c>
    </row>
    <row r="341" spans="2:14" ht="30" hidden="1" customHeight="1" x14ac:dyDescent="0.25">
      <c r="B341" s="20">
        <v>1</v>
      </c>
      <c r="C341" t="s">
        <v>552</v>
      </c>
      <c r="D341" t="s">
        <v>553</v>
      </c>
      <c r="E341" t="s">
        <v>13</v>
      </c>
      <c r="F341" t="s">
        <v>5</v>
      </c>
      <c r="G341" t="s">
        <v>17</v>
      </c>
      <c r="H341" t="s">
        <v>35</v>
      </c>
      <c r="I341" s="29" t="s">
        <v>554</v>
      </c>
      <c r="J341" s="28">
        <v>0</v>
      </c>
      <c r="K341" s="19"/>
      <c r="L341" s="12">
        <f>Data[[#This Row],[Replacement Cost]]*Data[[#This Row],[Quantity]]/2</f>
        <v>47.5</v>
      </c>
      <c r="M341" s="12">
        <v>95</v>
      </c>
      <c r="N341" s="12">
        <f>Data[[#This Row],[Quantity]]*Data[[#This Row],[Replacement Cost]]</f>
        <v>95</v>
      </c>
    </row>
    <row r="342" spans="2:14" ht="30" hidden="1" customHeight="1" x14ac:dyDescent="0.25">
      <c r="B342" s="20">
        <f>13+7</f>
        <v>20</v>
      </c>
      <c r="C342"/>
      <c r="D342" t="s">
        <v>746</v>
      </c>
      <c r="E342" t="s">
        <v>13</v>
      </c>
      <c r="F342" t="s">
        <v>6</v>
      </c>
      <c r="G342" t="s">
        <v>19</v>
      </c>
      <c r="H342" t="s">
        <v>148</v>
      </c>
      <c r="I342" s="22" t="s">
        <v>747</v>
      </c>
      <c r="J342" s="28">
        <v>0</v>
      </c>
      <c r="K342" s="19"/>
      <c r="L342" s="12">
        <f>Data[[#This Row],[Replacement Cost]]*Data[[#This Row],[Quantity]]/2</f>
        <v>12.5</v>
      </c>
      <c r="M342" s="12">
        <v>1.25</v>
      </c>
      <c r="N342" s="12">
        <f>Data[[#This Row],[Quantity]]*Data[[#This Row],[Replacement Cost]]</f>
        <v>25</v>
      </c>
    </row>
    <row r="343" spans="2:14" ht="30" hidden="1" customHeight="1" x14ac:dyDescent="0.25">
      <c r="B343" s="20">
        <v>12</v>
      </c>
      <c r="C343" t="s">
        <v>397</v>
      </c>
      <c r="D343" t="s">
        <v>182</v>
      </c>
      <c r="E343" t="s">
        <v>13</v>
      </c>
      <c r="F343" t="s">
        <v>5</v>
      </c>
      <c r="G343" t="s">
        <v>33</v>
      </c>
      <c r="H343" t="s">
        <v>31</v>
      </c>
      <c r="I343" s="26" t="s">
        <v>396</v>
      </c>
      <c r="J343" s="28">
        <v>0</v>
      </c>
      <c r="K343" s="19"/>
      <c r="L343" s="12">
        <f>Data[[#This Row],[Replacement Cost]]*Data[[#This Row],[Quantity]]/2</f>
        <v>48</v>
      </c>
      <c r="M343" s="12">
        <v>8</v>
      </c>
      <c r="N343" s="12">
        <f>Data[[#This Row],[Quantity]]*Data[[#This Row],[Replacement Cost]]</f>
        <v>96</v>
      </c>
    </row>
    <row r="344" spans="2:14" ht="30" hidden="1" customHeight="1" x14ac:dyDescent="0.25">
      <c r="B344" s="20">
        <f>44+12+20</f>
        <v>76</v>
      </c>
      <c r="C344" t="s">
        <v>474</v>
      </c>
      <c r="D344" t="s">
        <v>462</v>
      </c>
      <c r="E344" t="s">
        <v>13</v>
      </c>
      <c r="F344" t="s">
        <v>6</v>
      </c>
      <c r="G344" t="s">
        <v>19</v>
      </c>
      <c r="H344" t="s">
        <v>31</v>
      </c>
      <c r="I344" s="27" t="s">
        <v>541</v>
      </c>
      <c r="J344" s="28">
        <v>0</v>
      </c>
      <c r="K344" s="19"/>
      <c r="L344" s="12">
        <f>Data[[#This Row],[Replacement Cost]]*Data[[#This Row],[Quantity]]/2</f>
        <v>266</v>
      </c>
      <c r="M344" s="12">
        <v>7</v>
      </c>
      <c r="N344" s="12">
        <f>Data[[#This Row],[Quantity]]*Data[[#This Row],[Replacement Cost]]</f>
        <v>532</v>
      </c>
    </row>
    <row r="345" spans="2:14" ht="30" hidden="1" customHeight="1" x14ac:dyDescent="0.25">
      <c r="B345" s="20">
        <v>10</v>
      </c>
      <c r="C345" t="s">
        <v>422</v>
      </c>
      <c r="D345" t="s">
        <v>189</v>
      </c>
      <c r="E345" t="s">
        <v>13</v>
      </c>
      <c r="F345" t="s">
        <v>6</v>
      </c>
      <c r="G345" t="s">
        <v>33</v>
      </c>
      <c r="H345" t="s">
        <v>31</v>
      </c>
      <c r="I345" s="26" t="s">
        <v>401</v>
      </c>
      <c r="J345" s="28">
        <v>0</v>
      </c>
      <c r="K345" s="19"/>
      <c r="L345" s="12">
        <f>Data[[#This Row],[Replacement Cost]]*Data[[#This Row],[Quantity]]/2</f>
        <v>50</v>
      </c>
      <c r="M345" s="12">
        <v>10</v>
      </c>
      <c r="N345" s="12">
        <f>Data[[#This Row],[Quantity]]*Data[[#This Row],[Replacement Cost]]</f>
        <v>100</v>
      </c>
    </row>
    <row r="346" spans="2:14" ht="30" hidden="1" customHeight="1" x14ac:dyDescent="0.25">
      <c r="B346" s="20">
        <v>44</v>
      </c>
      <c r="C346" t="s">
        <v>474</v>
      </c>
      <c r="D346" t="s">
        <v>463</v>
      </c>
      <c r="E346" t="s">
        <v>13</v>
      </c>
      <c r="F346" t="s">
        <v>6</v>
      </c>
      <c r="G346" t="s">
        <v>19</v>
      </c>
      <c r="H346" t="s">
        <v>31</v>
      </c>
      <c r="I346" s="22" t="s">
        <v>541</v>
      </c>
      <c r="J346" s="28">
        <v>0</v>
      </c>
      <c r="K346" s="19"/>
      <c r="L346" s="12">
        <f>Data[[#This Row],[Replacement Cost]]*Data[[#This Row],[Quantity]]/2</f>
        <v>209</v>
      </c>
      <c r="M346" s="12">
        <f>7+2.5</f>
        <v>9.5</v>
      </c>
      <c r="N346" s="12">
        <f>Data[[#This Row],[Quantity]]*Data[[#This Row],[Replacement Cost]]</f>
        <v>418</v>
      </c>
    </row>
    <row r="347" spans="2:14" ht="30" hidden="1" customHeight="1" x14ac:dyDescent="0.25">
      <c r="B347" s="20">
        <f>12+7</f>
        <v>19</v>
      </c>
      <c r="C347"/>
      <c r="D347" t="s">
        <v>748</v>
      </c>
      <c r="E347" t="s">
        <v>13</v>
      </c>
      <c r="F347" t="s">
        <v>6</v>
      </c>
      <c r="G347" t="s">
        <v>19</v>
      </c>
      <c r="H347" t="s">
        <v>148</v>
      </c>
      <c r="I347" s="22" t="s">
        <v>749</v>
      </c>
      <c r="J347" s="28">
        <v>0</v>
      </c>
      <c r="K347" s="19"/>
      <c r="L347" s="12">
        <f>Data[[#This Row],[Replacement Cost]]*Data[[#This Row],[Quantity]]/2</f>
        <v>11.875</v>
      </c>
      <c r="M347" s="12">
        <v>1.25</v>
      </c>
      <c r="N347" s="12">
        <f>Data[[#This Row],[Quantity]]*Data[[#This Row],[Replacement Cost]]</f>
        <v>23.75</v>
      </c>
    </row>
    <row r="348" spans="2:14" ht="30" hidden="1" customHeight="1" x14ac:dyDescent="0.25">
      <c r="B348" s="20">
        <f>23+7</f>
        <v>30</v>
      </c>
      <c r="C348"/>
      <c r="D348" t="s">
        <v>742</v>
      </c>
      <c r="E348" t="s">
        <v>13</v>
      </c>
      <c r="F348" t="s">
        <v>6</v>
      </c>
      <c r="G348" t="s">
        <v>19</v>
      </c>
      <c r="H348" t="s">
        <v>148</v>
      </c>
      <c r="I348" s="27" t="s">
        <v>764</v>
      </c>
      <c r="J348" s="12">
        <v>0</v>
      </c>
      <c r="K348" s="19"/>
      <c r="L348" s="12">
        <f>Data[[#This Row],[Replacement Cost]]*Data[[#This Row],[Quantity]]/2</f>
        <v>18.75</v>
      </c>
      <c r="M348" s="12">
        <v>1.25</v>
      </c>
      <c r="N348" s="12">
        <f>Data[[#This Row],[Quantity]]*Data[[#This Row],[Replacement Cost]]</f>
        <v>37.5</v>
      </c>
    </row>
    <row r="349" spans="2:14" ht="30" hidden="1" customHeight="1" x14ac:dyDescent="0.25">
      <c r="B349" s="20">
        <v>1</v>
      </c>
      <c r="C349" t="s">
        <v>470</v>
      </c>
      <c r="D349" t="s">
        <v>572</v>
      </c>
      <c r="E349" t="s">
        <v>13</v>
      </c>
      <c r="F349" t="s">
        <v>5</v>
      </c>
      <c r="G349" t="s">
        <v>18</v>
      </c>
      <c r="H349" t="s">
        <v>31</v>
      </c>
      <c r="I349" s="27" t="s">
        <v>471</v>
      </c>
      <c r="J349" s="28">
        <v>0</v>
      </c>
      <c r="K349" s="19"/>
      <c r="L349" s="12">
        <f>Data[[#This Row],[Replacement Cost]]*Data[[#This Row],[Quantity]]/2</f>
        <v>55</v>
      </c>
      <c r="M349" s="12">
        <v>110</v>
      </c>
      <c r="N349" s="12">
        <f>Data[[#This Row],[Quantity]]*Data[[#This Row],[Replacement Cost]]</f>
        <v>110</v>
      </c>
    </row>
    <row r="350" spans="2:14" ht="30" hidden="1" customHeight="1" x14ac:dyDescent="0.25">
      <c r="B350" s="20">
        <f>16+7</f>
        <v>23</v>
      </c>
      <c r="C350"/>
      <c r="D350" t="s">
        <v>756</v>
      </c>
      <c r="E350" t="s">
        <v>13</v>
      </c>
      <c r="F350" t="s">
        <v>6</v>
      </c>
      <c r="G350" t="s">
        <v>19</v>
      </c>
      <c r="H350" t="s">
        <v>148</v>
      </c>
      <c r="I350" s="22" t="s">
        <v>757</v>
      </c>
      <c r="J350" s="28">
        <v>0</v>
      </c>
      <c r="K350" s="19"/>
      <c r="L350" s="12">
        <f>Data[[#This Row],[Replacement Cost]]*Data[[#This Row],[Quantity]]/2</f>
        <v>14.375</v>
      </c>
      <c r="M350" s="12">
        <v>1.25</v>
      </c>
      <c r="N350" s="12">
        <f>Data[[#This Row],[Quantity]]*Data[[#This Row],[Replacement Cost]]</f>
        <v>28.75</v>
      </c>
    </row>
    <row r="351" spans="2:14" ht="30" hidden="1" customHeight="1" x14ac:dyDescent="0.25">
      <c r="B351" s="20">
        <v>15</v>
      </c>
      <c r="C351"/>
      <c r="D351" t="s">
        <v>661</v>
      </c>
      <c r="E351" t="s">
        <v>13</v>
      </c>
      <c r="F351" t="s">
        <v>7</v>
      </c>
      <c r="G351" t="s">
        <v>33</v>
      </c>
      <c r="H351" t="s">
        <v>31</v>
      </c>
      <c r="I351" s="22" t="s">
        <v>396</v>
      </c>
      <c r="J351" s="28">
        <v>0</v>
      </c>
      <c r="K351" s="19"/>
      <c r="L351" s="12">
        <f>Data[[#This Row],[Replacement Cost]]*Data[[#This Row],[Quantity]]/2</f>
        <v>60</v>
      </c>
      <c r="M351" s="12">
        <v>8</v>
      </c>
      <c r="N351" s="12">
        <f>Data[[#This Row],[Quantity]]*Data[[#This Row],[Replacement Cost]]</f>
        <v>120</v>
      </c>
    </row>
    <row r="352" spans="2:14" ht="30" hidden="1" customHeight="1" x14ac:dyDescent="0.25">
      <c r="B352" s="20">
        <v>3</v>
      </c>
      <c r="C352"/>
      <c r="D352" t="s">
        <v>201</v>
      </c>
      <c r="E352" t="s">
        <v>13</v>
      </c>
      <c r="F352" t="s">
        <v>5</v>
      </c>
      <c r="G352" t="s">
        <v>33</v>
      </c>
      <c r="H352" t="s">
        <v>35</v>
      </c>
      <c r="I352" s="26" t="s">
        <v>408</v>
      </c>
      <c r="J352" s="28">
        <v>0</v>
      </c>
      <c r="K352" s="19"/>
      <c r="L352" s="12">
        <f>Data[[#This Row],[Replacement Cost]]*Data[[#This Row],[Quantity]]/2</f>
        <v>60</v>
      </c>
      <c r="M352" s="12">
        <v>40</v>
      </c>
      <c r="N352" s="12">
        <f>Data[[#This Row],[Quantity]]*Data[[#This Row],[Replacement Cost]]</f>
        <v>120</v>
      </c>
    </row>
    <row r="353" spans="2:14" ht="30" hidden="1" customHeight="1" x14ac:dyDescent="0.25">
      <c r="B353" s="20">
        <v>7</v>
      </c>
      <c r="C353"/>
      <c r="D353" t="s">
        <v>434</v>
      </c>
      <c r="E353" t="s">
        <v>13</v>
      </c>
      <c r="F353" t="s">
        <v>6</v>
      </c>
      <c r="G353" t="s">
        <v>33</v>
      </c>
      <c r="H353" t="s">
        <v>31</v>
      </c>
      <c r="I353" s="26" t="s">
        <v>435</v>
      </c>
      <c r="J353" s="28">
        <v>0</v>
      </c>
      <c r="K353" s="19"/>
      <c r="L353" s="12">
        <f>Data[[#This Row],[Replacement Cost]]*Data[[#This Row],[Quantity]]/2</f>
        <v>63</v>
      </c>
      <c r="M353" s="12">
        <v>18</v>
      </c>
      <c r="N353" s="12">
        <f>Data[[#This Row],[Quantity]]*Data[[#This Row],[Replacement Cost]]</f>
        <v>126</v>
      </c>
    </row>
    <row r="354" spans="2:14" ht="30" hidden="1" customHeight="1" x14ac:dyDescent="0.25">
      <c r="B354" s="20">
        <f>22+3</f>
        <v>25</v>
      </c>
      <c r="C354" t="s">
        <v>474</v>
      </c>
      <c r="D354" t="s">
        <v>461</v>
      </c>
      <c r="E354" t="s">
        <v>13</v>
      </c>
      <c r="F354" t="s">
        <v>6</v>
      </c>
      <c r="G354" t="s">
        <v>19</v>
      </c>
      <c r="H354" t="s">
        <v>31</v>
      </c>
      <c r="I354" s="27" t="s">
        <v>527</v>
      </c>
      <c r="J354" s="28">
        <v>0</v>
      </c>
      <c r="K354" s="19"/>
      <c r="L354" s="12">
        <f>Data[[#This Row],[Replacement Cost]]*Data[[#This Row],[Quantity]]/2</f>
        <v>375</v>
      </c>
      <c r="M354" s="12">
        <v>30</v>
      </c>
      <c r="N354" s="12">
        <f>Data[[#This Row],[Quantity]]*Data[[#This Row],[Replacement Cost]]</f>
        <v>750</v>
      </c>
    </row>
    <row r="355" spans="2:14" ht="30" hidden="1" customHeight="1" x14ac:dyDescent="0.25">
      <c r="B355" s="20">
        <f>13+3</f>
        <v>16</v>
      </c>
      <c r="C355" t="s">
        <v>474</v>
      </c>
      <c r="D355" t="s">
        <v>540</v>
      </c>
      <c r="E355" t="s">
        <v>13</v>
      </c>
      <c r="F355" t="s">
        <v>6</v>
      </c>
      <c r="G355" t="s">
        <v>19</v>
      </c>
      <c r="H355" t="s">
        <v>31</v>
      </c>
      <c r="I355" s="27" t="s">
        <v>539</v>
      </c>
      <c r="J355" s="28">
        <v>0</v>
      </c>
      <c r="K355" s="19"/>
      <c r="L355" s="12">
        <f>Data[[#This Row],[Replacement Cost]]*Data[[#This Row],[Quantity]]/2</f>
        <v>320</v>
      </c>
      <c r="M355" s="12">
        <v>40</v>
      </c>
      <c r="N355" s="12">
        <f>Data[[#This Row],[Quantity]]*Data[[#This Row],[Replacement Cost]]</f>
        <v>640</v>
      </c>
    </row>
    <row r="356" spans="2:14" ht="30" hidden="1" customHeight="1" x14ac:dyDescent="0.25">
      <c r="B356" s="20">
        <f>3+1</f>
        <v>4</v>
      </c>
      <c r="C356" t="s">
        <v>344</v>
      </c>
      <c r="D356" t="s">
        <v>846</v>
      </c>
      <c r="E356" t="s">
        <v>13</v>
      </c>
      <c r="F356" t="s">
        <v>6</v>
      </c>
      <c r="G356" t="s">
        <v>19</v>
      </c>
      <c r="H356" t="s">
        <v>31</v>
      </c>
      <c r="I356" s="30" t="s">
        <v>847</v>
      </c>
      <c r="J356" s="28">
        <v>0</v>
      </c>
      <c r="K356" s="19"/>
      <c r="L356" s="12">
        <f>Data[[#This Row],[Replacement Cost]]*Data[[#This Row],[Quantity]]/2</f>
        <v>40</v>
      </c>
      <c r="M356" s="12">
        <v>20</v>
      </c>
      <c r="N356" s="12">
        <f>Data[[#This Row],[Quantity]]*Data[[#This Row],[Replacement Cost]]</f>
        <v>80</v>
      </c>
    </row>
    <row r="357" spans="2:14" ht="30" hidden="1" customHeight="1" x14ac:dyDescent="0.25">
      <c r="B357" s="20">
        <v>1</v>
      </c>
      <c r="C357" t="s">
        <v>571</v>
      </c>
      <c r="D357" t="s">
        <v>573</v>
      </c>
      <c r="E357" t="s">
        <v>13</v>
      </c>
      <c r="F357" t="s">
        <v>5</v>
      </c>
      <c r="G357" t="s">
        <v>18</v>
      </c>
      <c r="I357" s="29" t="s">
        <v>574</v>
      </c>
      <c r="J357" s="28">
        <v>0</v>
      </c>
      <c r="K357" s="19"/>
      <c r="L357" s="12">
        <f>Data[[#This Row],[Replacement Cost]]*Data[[#This Row],[Quantity]]/2</f>
        <v>70</v>
      </c>
      <c r="M357" s="12">
        <v>140</v>
      </c>
      <c r="N357" s="12">
        <f>Data[[#This Row],[Quantity]]*Data[[#This Row],[Replacement Cost]]</f>
        <v>140</v>
      </c>
    </row>
    <row r="358" spans="2:14" ht="30" hidden="1" customHeight="1" x14ac:dyDescent="0.25">
      <c r="B358" s="20">
        <f>13+7+13</f>
        <v>33</v>
      </c>
      <c r="C358" t="s">
        <v>522</v>
      </c>
      <c r="D358" t="s">
        <v>521</v>
      </c>
      <c r="E358" t="s">
        <v>13</v>
      </c>
      <c r="F358" t="s">
        <v>6</v>
      </c>
      <c r="G358" t="s">
        <v>18</v>
      </c>
      <c r="H358" t="s">
        <v>31</v>
      </c>
      <c r="I358" s="27" t="s">
        <v>525</v>
      </c>
      <c r="J358" s="28">
        <v>0</v>
      </c>
      <c r="K358" s="19"/>
      <c r="L358" s="12">
        <f>Data[[#This Row],[Replacement Cost]]*Data[[#This Row],[Quantity]]/2</f>
        <v>73.424999999999997</v>
      </c>
      <c r="M358" s="12">
        <f>13.35/3</f>
        <v>4.45</v>
      </c>
      <c r="N358" s="12">
        <f>Data[[#This Row],[Quantity]]*Data[[#This Row],[Replacement Cost]]</f>
        <v>146.85</v>
      </c>
    </row>
    <row r="359" spans="2:14" ht="30" hidden="1" customHeight="1" x14ac:dyDescent="0.25">
      <c r="B359" s="20">
        <f>14+7</f>
        <v>21</v>
      </c>
      <c r="C359" t="s">
        <v>211</v>
      </c>
      <c r="D359" t="s">
        <v>212</v>
      </c>
      <c r="E359" t="s">
        <v>13</v>
      </c>
      <c r="F359" t="s">
        <v>5</v>
      </c>
      <c r="G359" t="s">
        <v>19</v>
      </c>
      <c r="H359" t="s">
        <v>31</v>
      </c>
      <c r="I359" s="26" t="s">
        <v>913</v>
      </c>
      <c r="J359" s="28">
        <v>0</v>
      </c>
      <c r="K359" s="19"/>
      <c r="L359" s="12">
        <f>Data[[#This Row],[Replacement Cost]]*Data[[#This Row],[Quantity]]/2</f>
        <v>47.25</v>
      </c>
      <c r="M359" s="12">
        <v>4.5</v>
      </c>
      <c r="N359" s="12">
        <f>Data[[#This Row],[Quantity]]*Data[[#This Row],[Replacement Cost]]</f>
        <v>94.5</v>
      </c>
    </row>
    <row r="360" spans="2:14" ht="30" hidden="1" customHeight="1" x14ac:dyDescent="0.25">
      <c r="B360" s="20">
        <v>8</v>
      </c>
      <c r="C360"/>
      <c r="D360" t="s">
        <v>465</v>
      </c>
      <c r="E360" t="s">
        <v>13</v>
      </c>
      <c r="F360" t="s">
        <v>6</v>
      </c>
      <c r="G360" t="s">
        <v>19</v>
      </c>
      <c r="H360" t="s">
        <v>455</v>
      </c>
      <c r="I360" s="27" t="s">
        <v>464</v>
      </c>
      <c r="J360" s="28">
        <v>0</v>
      </c>
      <c r="K360" s="19"/>
      <c r="L360" s="12">
        <f>Data[[#This Row],[Replacement Cost]]*Data[[#This Row],[Quantity]]/2</f>
        <v>80</v>
      </c>
      <c r="M360" s="12">
        <v>20</v>
      </c>
      <c r="N360" s="12">
        <f>Data[[#This Row],[Quantity]]*Data[[#This Row],[Replacement Cost]]</f>
        <v>160</v>
      </c>
    </row>
    <row r="361" spans="2:14" ht="30" hidden="1" customHeight="1" x14ac:dyDescent="0.25">
      <c r="B361" s="20">
        <v>47</v>
      </c>
      <c r="C361" t="s">
        <v>522</v>
      </c>
      <c r="D361" t="s">
        <v>523</v>
      </c>
      <c r="E361" t="s">
        <v>13</v>
      </c>
      <c r="F361" t="s">
        <v>6</v>
      </c>
      <c r="G361" t="s">
        <v>18</v>
      </c>
      <c r="H361" t="s">
        <v>31</v>
      </c>
      <c r="I361" s="29" t="s">
        <v>524</v>
      </c>
      <c r="J361" s="28">
        <v>0</v>
      </c>
      <c r="K361" s="19"/>
      <c r="L361" s="12">
        <f>Data[[#This Row],[Replacement Cost]]*Data[[#This Row],[Quantity]]/2</f>
        <v>84.208333333333343</v>
      </c>
      <c r="M361" s="12">
        <f>21.5/6</f>
        <v>3.5833333333333335</v>
      </c>
      <c r="N361" s="12">
        <f>Data[[#This Row],[Quantity]]*Data[[#This Row],[Replacement Cost]]</f>
        <v>168.41666666666669</v>
      </c>
    </row>
    <row r="362" spans="2:14" ht="30" hidden="1" customHeight="1" x14ac:dyDescent="0.25">
      <c r="B362" s="20">
        <v>1</v>
      </c>
      <c r="C362" t="s">
        <v>97</v>
      </c>
      <c r="D362" t="s">
        <v>219</v>
      </c>
      <c r="E362" t="s">
        <v>13</v>
      </c>
      <c r="F362" t="s">
        <v>5</v>
      </c>
      <c r="G362" t="s">
        <v>33</v>
      </c>
      <c r="H362" t="s">
        <v>35</v>
      </c>
      <c r="I362" s="23" t="s">
        <v>296</v>
      </c>
      <c r="J362" s="28">
        <v>0</v>
      </c>
      <c r="K362" s="19">
        <v>44321</v>
      </c>
      <c r="L362" s="12">
        <f>Data[[#This Row],[Replacement Cost]]*Data[[#This Row],[Quantity]]/2</f>
        <v>88</v>
      </c>
      <c r="M362" s="12">
        <v>176</v>
      </c>
      <c r="N362" s="12">
        <f>Data[[#This Row],[Quantity]]*Data[[#This Row],[Replacement Cost]]</f>
        <v>176</v>
      </c>
    </row>
    <row r="363" spans="2:14" ht="30" hidden="1" customHeight="1" x14ac:dyDescent="0.25">
      <c r="B363" s="20">
        <v>1</v>
      </c>
      <c r="C363" t="s">
        <v>112</v>
      </c>
      <c r="D363" t="s">
        <v>446</v>
      </c>
      <c r="E363" t="s">
        <v>13</v>
      </c>
      <c r="F363" t="s">
        <v>5</v>
      </c>
      <c r="G363" t="s">
        <v>18</v>
      </c>
      <c r="H363" t="s">
        <v>123</v>
      </c>
      <c r="I363" s="27" t="s">
        <v>447</v>
      </c>
      <c r="J363" s="28">
        <v>0</v>
      </c>
      <c r="K363" s="19"/>
      <c r="L363" s="12">
        <f>Data[[#This Row],[Replacement Cost]]*Data[[#This Row],[Quantity]]/2</f>
        <v>90</v>
      </c>
      <c r="M363" s="12">
        <v>180</v>
      </c>
      <c r="N363" s="12">
        <f>Data[[#This Row],[Quantity]]*Data[[#This Row],[Replacement Cost]]</f>
        <v>180</v>
      </c>
    </row>
    <row r="364" spans="2:14" ht="30" hidden="1" customHeight="1" x14ac:dyDescent="0.25">
      <c r="B364" s="20">
        <v>9</v>
      </c>
      <c r="C364" t="s">
        <v>484</v>
      </c>
      <c r="D364" t="s">
        <v>513</v>
      </c>
      <c r="E364" t="s">
        <v>13</v>
      </c>
      <c r="F364" t="s">
        <v>5</v>
      </c>
      <c r="G364" t="s">
        <v>18</v>
      </c>
      <c r="H364" t="s">
        <v>48</v>
      </c>
      <c r="I364" s="29" t="s">
        <v>514</v>
      </c>
      <c r="J364" s="28">
        <v>0</v>
      </c>
      <c r="K364" s="19"/>
      <c r="L364" s="12">
        <f>Data[[#This Row],[Replacement Cost]]*Data[[#This Row],[Quantity]]/2</f>
        <v>99</v>
      </c>
      <c r="M364" s="12">
        <v>22</v>
      </c>
      <c r="N364" s="12">
        <f>Data[[#This Row],[Quantity]]*Data[[#This Row],[Replacement Cost]]</f>
        <v>198</v>
      </c>
    </row>
    <row r="365" spans="2:14" ht="30" hidden="1" customHeight="1" x14ac:dyDescent="0.25">
      <c r="B365" s="20">
        <v>4</v>
      </c>
      <c r="C365" t="s">
        <v>397</v>
      </c>
      <c r="D365" t="s">
        <v>179</v>
      </c>
      <c r="E365" t="s">
        <v>13</v>
      </c>
      <c r="F365" t="s">
        <v>6</v>
      </c>
      <c r="G365" t="s">
        <v>33</v>
      </c>
      <c r="H365" t="s">
        <v>31</v>
      </c>
      <c r="I365" s="23" t="s">
        <v>391</v>
      </c>
      <c r="J365" s="28">
        <v>0</v>
      </c>
      <c r="K365" s="19"/>
      <c r="L365" s="12">
        <f>Data[[#This Row],[Replacement Cost]]*Data[[#This Row],[Quantity]]/2</f>
        <v>100</v>
      </c>
      <c r="M365" s="12">
        <v>50</v>
      </c>
      <c r="N365" s="12">
        <f>Data[[#This Row],[Quantity]]*Data[[#This Row],[Replacement Cost]]</f>
        <v>200</v>
      </c>
    </row>
    <row r="366" spans="2:14" ht="30" hidden="1" customHeight="1" x14ac:dyDescent="0.25">
      <c r="B366" s="20">
        <v>2</v>
      </c>
      <c r="C366"/>
      <c r="D366" t="s">
        <v>204</v>
      </c>
      <c r="E366" t="s">
        <v>13</v>
      </c>
      <c r="F366" t="s">
        <v>6</v>
      </c>
      <c r="G366" t="s">
        <v>33</v>
      </c>
      <c r="H366" t="s">
        <v>35</v>
      </c>
      <c r="I366" s="26" t="s">
        <v>418</v>
      </c>
      <c r="J366" s="28">
        <v>0</v>
      </c>
      <c r="K366" s="19"/>
      <c r="L366" s="12">
        <f>Data[[#This Row],[Replacement Cost]]*Data[[#This Row],[Quantity]]/2</f>
        <v>100</v>
      </c>
      <c r="M366" s="12">
        <v>100</v>
      </c>
      <c r="N366" s="12">
        <f>Data[[#This Row],[Quantity]]*Data[[#This Row],[Replacement Cost]]</f>
        <v>200</v>
      </c>
    </row>
    <row r="367" spans="2:14" ht="30" hidden="1" customHeight="1" x14ac:dyDescent="0.25">
      <c r="B367" s="20">
        <v>1</v>
      </c>
      <c r="C367" t="s">
        <v>484</v>
      </c>
      <c r="D367" t="s">
        <v>486</v>
      </c>
      <c r="E367" t="s">
        <v>13</v>
      </c>
      <c r="F367" t="s">
        <v>7</v>
      </c>
      <c r="G367" t="s">
        <v>18</v>
      </c>
      <c r="H367" t="s">
        <v>48</v>
      </c>
      <c r="I367" s="29" t="s">
        <v>485</v>
      </c>
      <c r="J367" s="28">
        <v>0</v>
      </c>
      <c r="K367" s="19"/>
      <c r="L367" s="12">
        <f>Data[[#This Row],[Replacement Cost]]*Data[[#This Row],[Quantity]]/2</f>
        <v>115</v>
      </c>
      <c r="M367" s="12">
        <v>230</v>
      </c>
      <c r="N367" s="12">
        <f>Data[[#This Row],[Quantity]]*Data[[#This Row],[Replacement Cost]]</f>
        <v>230</v>
      </c>
    </row>
    <row r="368" spans="2:14" ht="30" hidden="1" customHeight="1" x14ac:dyDescent="0.25">
      <c r="B368" s="20">
        <v>2</v>
      </c>
      <c r="C368"/>
      <c r="D368" t="s">
        <v>203</v>
      </c>
      <c r="E368" t="s">
        <v>13</v>
      </c>
      <c r="F368" t="s">
        <v>5</v>
      </c>
      <c r="G368" t="s">
        <v>33</v>
      </c>
      <c r="H368" t="s">
        <v>79</v>
      </c>
      <c r="I368" s="26" t="s">
        <v>415</v>
      </c>
      <c r="J368" s="28">
        <v>0</v>
      </c>
      <c r="K368" s="19"/>
      <c r="L368" s="12">
        <f>Data[[#This Row],[Replacement Cost]]*Data[[#This Row],[Quantity]]/2</f>
        <v>120</v>
      </c>
      <c r="M368" s="12">
        <v>120</v>
      </c>
      <c r="N368" s="12">
        <f>Data[[#This Row],[Quantity]]*Data[[#This Row],[Replacement Cost]]</f>
        <v>240</v>
      </c>
    </row>
    <row r="369" spans="2:14" ht="30" hidden="1" customHeight="1" x14ac:dyDescent="0.25">
      <c r="B369" s="20">
        <f>30+7</f>
        <v>37</v>
      </c>
      <c r="C369"/>
      <c r="D369" t="s">
        <v>739</v>
      </c>
      <c r="E369" t="s">
        <v>13</v>
      </c>
      <c r="F369" t="s">
        <v>6</v>
      </c>
      <c r="G369" t="s">
        <v>19</v>
      </c>
      <c r="H369" t="s">
        <v>148</v>
      </c>
      <c r="I369" s="22" t="s">
        <v>740</v>
      </c>
      <c r="J369" s="28">
        <v>0</v>
      </c>
      <c r="K369" s="19"/>
      <c r="L369" s="12">
        <f>Data[[#This Row],[Replacement Cost]]*Data[[#This Row],[Quantity]]/2</f>
        <v>23.125</v>
      </c>
      <c r="M369" s="12">
        <v>1.25</v>
      </c>
      <c r="N369" s="12">
        <f>Data[[#This Row],[Quantity]]*Data[[#This Row],[Replacement Cost]]</f>
        <v>46.25</v>
      </c>
    </row>
    <row r="370" spans="2:14" ht="30" hidden="1" customHeight="1" x14ac:dyDescent="0.25">
      <c r="B370" s="20">
        <v>29</v>
      </c>
      <c r="C370"/>
      <c r="D370" t="s">
        <v>873</v>
      </c>
      <c r="E370" t="s">
        <v>13</v>
      </c>
      <c r="F370" t="s">
        <v>6</v>
      </c>
      <c r="G370" t="s">
        <v>19</v>
      </c>
      <c r="H370" t="s">
        <v>31</v>
      </c>
      <c r="I370" s="30" t="s">
        <v>875</v>
      </c>
      <c r="J370" s="28">
        <v>0</v>
      </c>
      <c r="K370" s="19"/>
      <c r="L370" s="12">
        <f>Data[[#This Row],[Replacement Cost]]*Data[[#This Row],[Quantity]]/2</f>
        <v>530.70000000000005</v>
      </c>
      <c r="M370" s="12">
        <v>36.6</v>
      </c>
      <c r="N370" s="12">
        <f>Data[[#This Row],[Quantity]]*Data[[#This Row],[Replacement Cost]]</f>
        <v>1061.4000000000001</v>
      </c>
    </row>
    <row r="371" spans="2:14" ht="30" hidden="1" customHeight="1" x14ac:dyDescent="0.25">
      <c r="B371" s="20">
        <v>6</v>
      </c>
      <c r="C371"/>
      <c r="D371" t="s">
        <v>874</v>
      </c>
      <c r="E371" t="s">
        <v>13</v>
      </c>
      <c r="F371" t="s">
        <v>7</v>
      </c>
      <c r="G371" t="s">
        <v>19</v>
      </c>
      <c r="H371" t="s">
        <v>31</v>
      </c>
      <c r="I371" s="30" t="s">
        <v>876</v>
      </c>
      <c r="J371" s="28">
        <v>0</v>
      </c>
      <c r="K371" s="19"/>
      <c r="L371" s="12">
        <f>Data[[#This Row],[Replacement Cost]]*Data[[#This Row],[Quantity]]/2</f>
        <v>57.75</v>
      </c>
      <c r="M371" s="12">
        <v>19.25</v>
      </c>
      <c r="N371" s="12">
        <f>Data[[#This Row],[Quantity]]*Data[[#This Row],[Replacement Cost]]</f>
        <v>115.5</v>
      </c>
    </row>
    <row r="372" spans="2:14" ht="30" hidden="1" customHeight="1" x14ac:dyDescent="0.25">
      <c r="B372" s="20">
        <v>6</v>
      </c>
      <c r="C372" t="s">
        <v>476</v>
      </c>
      <c r="D372" t="s">
        <v>494</v>
      </c>
      <c r="E372" t="s">
        <v>13</v>
      </c>
      <c r="F372" t="s">
        <v>5</v>
      </c>
      <c r="G372" t="s">
        <v>19</v>
      </c>
      <c r="H372" t="s">
        <v>31</v>
      </c>
      <c r="I372" s="29" t="s">
        <v>477</v>
      </c>
      <c r="J372" s="28">
        <v>0</v>
      </c>
      <c r="K372" s="19"/>
      <c r="L372" s="12">
        <f>Data[[#This Row],[Replacement Cost]]*Data[[#This Row],[Quantity]]/2</f>
        <v>75</v>
      </c>
      <c r="M372" s="12">
        <v>25</v>
      </c>
      <c r="N372" s="12">
        <f>Data[[#This Row],[Quantity]]*Data[[#This Row],[Replacement Cost]]</f>
        <v>150</v>
      </c>
    </row>
    <row r="373" spans="2:14" ht="30" hidden="1" customHeight="1" x14ac:dyDescent="0.25">
      <c r="B373" s="20">
        <v>1</v>
      </c>
      <c r="C373" t="s">
        <v>413</v>
      </c>
      <c r="D373" t="s">
        <v>414</v>
      </c>
      <c r="E373" t="s">
        <v>13</v>
      </c>
      <c r="F373" t="s">
        <v>5</v>
      </c>
      <c r="G373" t="s">
        <v>33</v>
      </c>
      <c r="H373" t="s">
        <v>35</v>
      </c>
      <c r="I373" s="26" t="s">
        <v>412</v>
      </c>
      <c r="J373" s="28">
        <v>0</v>
      </c>
      <c r="K373" s="19"/>
      <c r="L373" s="12">
        <f>Data[[#This Row],[Replacement Cost]]*Data[[#This Row],[Quantity]]/2</f>
        <v>187.5</v>
      </c>
      <c r="M373" s="12">
        <v>375</v>
      </c>
      <c r="N373" s="12">
        <f>Data[[#This Row],[Quantity]]*Data[[#This Row],[Replacement Cost]]</f>
        <v>375</v>
      </c>
    </row>
    <row r="374" spans="2:14" ht="30" hidden="1" customHeight="1" x14ac:dyDescent="0.25">
      <c r="B374" s="20">
        <v>3</v>
      </c>
      <c r="C374" t="s">
        <v>398</v>
      </c>
      <c r="D374" t="s">
        <v>180</v>
      </c>
      <c r="E374" t="s">
        <v>13</v>
      </c>
      <c r="F374" t="s">
        <v>5</v>
      </c>
      <c r="G374" t="s">
        <v>33</v>
      </c>
      <c r="H374" t="s">
        <v>55</v>
      </c>
      <c r="I374" s="23" t="s">
        <v>392</v>
      </c>
      <c r="J374" s="28">
        <v>0</v>
      </c>
      <c r="K374" s="19"/>
      <c r="L374" s="12">
        <f>Data[[#This Row],[Replacement Cost]]*Data[[#This Row],[Quantity]]/2</f>
        <v>180</v>
      </c>
      <c r="M374" s="12">
        <v>120</v>
      </c>
      <c r="N374" s="12">
        <f>Data[[#This Row],[Quantity]]*Data[[#This Row],[Replacement Cost]]</f>
        <v>360</v>
      </c>
    </row>
    <row r="375" spans="2:14" ht="30" hidden="1" customHeight="1" x14ac:dyDescent="0.25">
      <c r="B375" s="20">
        <f>17+3</f>
        <v>20</v>
      </c>
      <c r="C375" t="s">
        <v>474</v>
      </c>
      <c r="D375" t="s">
        <v>499</v>
      </c>
      <c r="E375" t="s">
        <v>13</v>
      </c>
      <c r="F375" t="s">
        <v>5</v>
      </c>
      <c r="G375" t="s">
        <v>19</v>
      </c>
      <c r="H375" t="s">
        <v>31</v>
      </c>
      <c r="I375" s="22" t="s">
        <v>480</v>
      </c>
      <c r="J375" s="28">
        <v>0</v>
      </c>
      <c r="K375" s="19"/>
      <c r="L375" s="12">
        <f>Data[[#This Row],[Replacement Cost]]*Data[[#This Row],[Quantity]]/2</f>
        <v>200</v>
      </c>
      <c r="M375" s="12">
        <v>20</v>
      </c>
      <c r="N375" s="12">
        <f>Data[[#This Row],[Quantity]]*Data[[#This Row],[Replacement Cost]]</f>
        <v>400</v>
      </c>
    </row>
    <row r="376" spans="2:14" ht="30" hidden="1" customHeight="1" x14ac:dyDescent="0.25">
      <c r="B376" s="20">
        <v>4</v>
      </c>
      <c r="C376" t="s">
        <v>474</v>
      </c>
      <c r="D376" t="s">
        <v>498</v>
      </c>
      <c r="E376" t="s">
        <v>13</v>
      </c>
      <c r="F376" t="s">
        <v>5</v>
      </c>
      <c r="G376" t="s">
        <v>19</v>
      </c>
      <c r="H376" t="s">
        <v>31</v>
      </c>
      <c r="I376" s="22" t="s">
        <v>483</v>
      </c>
      <c r="J376" s="28">
        <v>0</v>
      </c>
      <c r="K376" s="19"/>
      <c r="L376" s="12">
        <f>Data[[#This Row],[Replacement Cost]]*Data[[#This Row],[Quantity]]/2</f>
        <v>57.7</v>
      </c>
      <c r="M376" s="12">
        <v>28.85</v>
      </c>
      <c r="N376" s="12">
        <f>Data[[#This Row],[Quantity]]*Data[[#This Row],[Replacement Cost]]</f>
        <v>115.4</v>
      </c>
    </row>
    <row r="377" spans="2:14" ht="30" hidden="1" customHeight="1" x14ac:dyDescent="0.25">
      <c r="B377" s="20">
        <v>3</v>
      </c>
      <c r="C377" t="s">
        <v>474</v>
      </c>
      <c r="D377" t="s">
        <v>496</v>
      </c>
      <c r="E377" t="s">
        <v>13</v>
      </c>
      <c r="F377" t="s">
        <v>5</v>
      </c>
      <c r="G377" t="s">
        <v>19</v>
      </c>
      <c r="H377" t="s">
        <v>31</v>
      </c>
      <c r="I377" s="22" t="s">
        <v>530</v>
      </c>
      <c r="J377" s="28">
        <v>0</v>
      </c>
      <c r="K377" s="19"/>
      <c r="L377" s="12">
        <f>Data[[#This Row],[Replacement Cost]]*Data[[#This Row],[Quantity]]/2</f>
        <v>65.775000000000006</v>
      </c>
      <c r="M377" s="12">
        <v>43.85</v>
      </c>
      <c r="N377" s="12">
        <f>Data[[#This Row],[Quantity]]*Data[[#This Row],[Replacement Cost]]</f>
        <v>131.55000000000001</v>
      </c>
    </row>
    <row r="378" spans="2:14" ht="30" hidden="1" customHeight="1" x14ac:dyDescent="0.25">
      <c r="B378" s="20">
        <v>1</v>
      </c>
      <c r="C378"/>
      <c r="D378" t="s">
        <v>458</v>
      </c>
      <c r="E378" t="s">
        <v>13</v>
      </c>
      <c r="F378" t="s">
        <v>7</v>
      </c>
      <c r="G378" t="s">
        <v>18</v>
      </c>
      <c r="H378" t="s">
        <v>455</v>
      </c>
      <c r="I378" s="27" t="s">
        <v>459</v>
      </c>
      <c r="J378" s="28">
        <v>0</v>
      </c>
      <c r="K378" s="19">
        <v>38718</v>
      </c>
      <c r="L378" s="12">
        <f>Data[[#This Row],[Replacement Cost]]*Data[[#This Row],[Quantity]]/2</f>
        <v>201.5</v>
      </c>
      <c r="M378" s="12">
        <v>403</v>
      </c>
      <c r="N378" s="12">
        <f>Data[[#This Row],[Quantity]]*Data[[#This Row],[Replacement Cost]]</f>
        <v>403</v>
      </c>
    </row>
    <row r="379" spans="2:14" ht="30" hidden="1" customHeight="1" x14ac:dyDescent="0.25">
      <c r="B379" s="20">
        <f>16+3</f>
        <v>19</v>
      </c>
      <c r="C379" t="s">
        <v>482</v>
      </c>
      <c r="D379" t="s">
        <v>497</v>
      </c>
      <c r="E379" t="s">
        <v>13</v>
      </c>
      <c r="F379" t="s">
        <v>5</v>
      </c>
      <c r="G379" t="s">
        <v>19</v>
      </c>
      <c r="H379" t="s">
        <v>31</v>
      </c>
      <c r="I379" s="22" t="s">
        <v>481</v>
      </c>
      <c r="J379" s="28">
        <v>0</v>
      </c>
      <c r="K379" s="19"/>
      <c r="L379" s="12">
        <f>Data[[#This Row],[Replacement Cost]]*Data[[#This Row],[Quantity]]/2</f>
        <v>380</v>
      </c>
      <c r="M379" s="12">
        <v>40</v>
      </c>
      <c r="N379" s="12">
        <f>Data[[#This Row],[Quantity]]*Data[[#This Row],[Replacement Cost]]</f>
        <v>760</v>
      </c>
    </row>
    <row r="380" spans="2:14" ht="30" hidden="1" customHeight="1" x14ac:dyDescent="0.25">
      <c r="B380" s="20">
        <v>1</v>
      </c>
      <c r="C380" t="s">
        <v>421</v>
      </c>
      <c r="D380" t="s">
        <v>206</v>
      </c>
      <c r="E380" t="s">
        <v>13</v>
      </c>
      <c r="F380" t="s">
        <v>5</v>
      </c>
      <c r="G380" t="s">
        <v>33</v>
      </c>
      <c r="H380" t="s">
        <v>205</v>
      </c>
      <c r="I380" s="26" t="s">
        <v>417</v>
      </c>
      <c r="J380" s="28">
        <v>0</v>
      </c>
      <c r="K380" s="19"/>
      <c r="L380" s="12">
        <f>Data[[#This Row],[Replacement Cost]]*Data[[#This Row],[Quantity]]/2</f>
        <v>225</v>
      </c>
      <c r="M380" s="12">
        <v>450</v>
      </c>
      <c r="N380" s="12">
        <f>Data[[#This Row],[Quantity]]*Data[[#This Row],[Replacement Cost]]</f>
        <v>450</v>
      </c>
    </row>
    <row r="381" spans="2:14" ht="30" hidden="1" customHeight="1" x14ac:dyDescent="0.25">
      <c r="B381" s="20">
        <f>7+1</f>
        <v>8</v>
      </c>
      <c r="C381" t="s">
        <v>479</v>
      </c>
      <c r="D381" t="s">
        <v>500</v>
      </c>
      <c r="E381" t="s">
        <v>13</v>
      </c>
      <c r="F381" t="s">
        <v>5</v>
      </c>
      <c r="G381" t="s">
        <v>19</v>
      </c>
      <c r="H381" t="s">
        <v>31</v>
      </c>
      <c r="I381" s="29" t="s">
        <v>478</v>
      </c>
      <c r="J381" s="28">
        <v>0</v>
      </c>
      <c r="K381" s="19"/>
      <c r="L381" s="12">
        <f>Data[[#This Row],[Replacement Cost]]*Data[[#This Row],[Quantity]]/2</f>
        <v>180</v>
      </c>
      <c r="M381" s="12">
        <v>45</v>
      </c>
      <c r="N381" s="12">
        <f>Data[[#This Row],[Quantity]]*Data[[#This Row],[Replacement Cost]]</f>
        <v>360</v>
      </c>
    </row>
    <row r="382" spans="2:14" ht="30" hidden="1" customHeight="1" x14ac:dyDescent="0.25">
      <c r="B382" s="20">
        <v>10</v>
      </c>
      <c r="C382" t="s">
        <v>474</v>
      </c>
      <c r="D382" t="s">
        <v>495</v>
      </c>
      <c r="E382" t="s">
        <v>13</v>
      </c>
      <c r="F382" t="s">
        <v>5</v>
      </c>
      <c r="G382" t="s">
        <v>19</v>
      </c>
      <c r="H382" t="s">
        <v>31</v>
      </c>
      <c r="I382" s="29" t="s">
        <v>475</v>
      </c>
      <c r="J382" s="28">
        <v>0</v>
      </c>
      <c r="K382" s="19"/>
      <c r="L382" s="12">
        <f>Data[[#This Row],[Replacement Cost]]*Data[[#This Row],[Quantity]]/2</f>
        <v>49.25</v>
      </c>
      <c r="M382" s="12">
        <v>9.85</v>
      </c>
      <c r="N382" s="12">
        <f>Data[[#This Row],[Quantity]]*Data[[#This Row],[Replacement Cost]]</f>
        <v>98.5</v>
      </c>
    </row>
    <row r="383" spans="2:14" ht="30" hidden="1" customHeight="1" x14ac:dyDescent="0.25">
      <c r="B383" s="20">
        <v>2</v>
      </c>
      <c r="C383"/>
      <c r="D383" t="s">
        <v>769</v>
      </c>
      <c r="E383" t="s">
        <v>13</v>
      </c>
      <c r="F383" t="s">
        <v>5</v>
      </c>
      <c r="G383" t="s">
        <v>19</v>
      </c>
      <c r="H383" t="s">
        <v>31</v>
      </c>
      <c r="I383" s="22" t="s">
        <v>770</v>
      </c>
      <c r="J383" s="28">
        <v>0</v>
      </c>
      <c r="K383" s="19"/>
      <c r="L383" s="12">
        <f>Data[[#This Row],[Replacement Cost]]*Data[[#This Row],[Quantity]]/2</f>
        <v>3</v>
      </c>
      <c r="M383" s="12">
        <v>3</v>
      </c>
      <c r="N383" s="12">
        <f>Data[[#This Row],[Quantity]]*Data[[#This Row],[Replacement Cost]]</f>
        <v>6</v>
      </c>
    </row>
    <row r="384" spans="2:14" ht="30" hidden="1" customHeight="1" x14ac:dyDescent="0.25">
      <c r="B384" s="20">
        <f>23+7</f>
        <v>30</v>
      </c>
      <c r="C384"/>
      <c r="D384" t="s">
        <v>760</v>
      </c>
      <c r="E384" t="s">
        <v>13</v>
      </c>
      <c r="F384" t="s">
        <v>6</v>
      </c>
      <c r="G384" t="s">
        <v>19</v>
      </c>
      <c r="H384" t="s">
        <v>31</v>
      </c>
      <c r="I384" s="26" t="s">
        <v>761</v>
      </c>
      <c r="J384" s="28">
        <v>0</v>
      </c>
      <c r="K384" s="19"/>
      <c r="L384" s="12">
        <f>Data[[#This Row],[Replacement Cost]]*Data[[#This Row],[Quantity]]/2</f>
        <v>37.5</v>
      </c>
      <c r="M384" s="12">
        <v>2.5</v>
      </c>
      <c r="N384" s="12">
        <f>Data[[#This Row],[Quantity]]*Data[[#This Row],[Replacement Cost]]</f>
        <v>75</v>
      </c>
    </row>
    <row r="385" spans="2:14" ht="30" hidden="1" customHeight="1" x14ac:dyDescent="0.25">
      <c r="B385" s="20">
        <v>25</v>
      </c>
      <c r="C385"/>
      <c r="D385" t="s">
        <v>915</v>
      </c>
      <c r="E385" t="s">
        <v>13</v>
      </c>
      <c r="F385" t="s">
        <v>6</v>
      </c>
      <c r="G385" t="s">
        <v>19</v>
      </c>
      <c r="H385" t="s">
        <v>31</v>
      </c>
      <c r="I385" s="27" t="s">
        <v>914</v>
      </c>
      <c r="J385" s="28">
        <v>0</v>
      </c>
      <c r="K385" s="19"/>
      <c r="L385" s="12">
        <f>Data[[#This Row],[Replacement Cost]]*Data[[#This Row],[Quantity]]/2</f>
        <v>125</v>
      </c>
      <c r="M385" s="12">
        <v>10</v>
      </c>
      <c r="N385" s="12">
        <f>Data[[#This Row],[Quantity]]*Data[[#This Row],[Replacement Cost]]</f>
        <v>250</v>
      </c>
    </row>
    <row r="386" spans="2:14" ht="30" hidden="1" customHeight="1" x14ac:dyDescent="0.25">
      <c r="B386" s="20">
        <f>22+7</f>
        <v>29</v>
      </c>
      <c r="C386"/>
      <c r="D386" t="s">
        <v>738</v>
      </c>
      <c r="E386" t="s">
        <v>13</v>
      </c>
      <c r="F386" t="s">
        <v>6</v>
      </c>
      <c r="G386" t="s">
        <v>19</v>
      </c>
      <c r="H386" t="s">
        <v>148</v>
      </c>
      <c r="I386" s="22" t="s">
        <v>737</v>
      </c>
      <c r="J386" s="28">
        <v>0</v>
      </c>
      <c r="K386" s="19"/>
      <c r="L386" s="12">
        <f>Data[[#This Row],[Replacement Cost]]*Data[[#This Row],[Quantity]]/2</f>
        <v>18.125</v>
      </c>
      <c r="M386" s="12">
        <v>1.25</v>
      </c>
      <c r="N386" s="12">
        <f>Data[[#This Row],[Quantity]]*Data[[#This Row],[Replacement Cost]]</f>
        <v>36.25</v>
      </c>
    </row>
    <row r="387" spans="2:14" ht="30" hidden="1" customHeight="1" x14ac:dyDescent="0.25">
      <c r="B387" s="20">
        <v>2</v>
      </c>
      <c r="C387" t="s">
        <v>489</v>
      </c>
      <c r="D387" t="s">
        <v>490</v>
      </c>
      <c r="E387" t="s">
        <v>13</v>
      </c>
      <c r="F387" t="s">
        <v>5</v>
      </c>
      <c r="G387" t="s">
        <v>18</v>
      </c>
      <c r="H387" t="s">
        <v>48</v>
      </c>
      <c r="I387" s="29" t="s">
        <v>491</v>
      </c>
      <c r="J387" s="28">
        <v>0</v>
      </c>
      <c r="K387" s="19"/>
      <c r="L387" s="12">
        <f>Data[[#This Row],[Replacement Cost]]*Data[[#This Row],[Quantity]]/2</f>
        <v>345</v>
      </c>
      <c r="M387" s="12">
        <v>345</v>
      </c>
      <c r="N387" s="12">
        <f>Data[[#This Row],[Quantity]]*Data[[#This Row],[Replacement Cost]]</f>
        <v>690</v>
      </c>
    </row>
    <row r="388" spans="2:14" ht="30" hidden="1" customHeight="1" x14ac:dyDescent="0.25">
      <c r="B388" s="20">
        <v>1</v>
      </c>
      <c r="C388" t="s">
        <v>448</v>
      </c>
      <c r="D388" t="s">
        <v>449</v>
      </c>
      <c r="E388" t="s">
        <v>13</v>
      </c>
      <c r="F388" t="s">
        <v>5</v>
      </c>
      <c r="G388" t="s">
        <v>33</v>
      </c>
      <c r="H388" t="s">
        <v>36</v>
      </c>
      <c r="I388" s="27" t="s">
        <v>450</v>
      </c>
      <c r="J388" s="28">
        <v>0</v>
      </c>
      <c r="K388" s="19"/>
      <c r="L388" s="12">
        <f>Data[[#This Row],[Replacement Cost]]*Data[[#This Row],[Quantity]]/2</f>
        <v>350</v>
      </c>
      <c r="M388" s="12">
        <v>700</v>
      </c>
      <c r="N388" s="12">
        <f>Data[[#This Row],[Quantity]]*Data[[#This Row],[Replacement Cost]]</f>
        <v>700</v>
      </c>
    </row>
    <row r="389" spans="2:14" ht="30" hidden="1" customHeight="1" x14ac:dyDescent="0.25">
      <c r="B389" s="20">
        <v>1</v>
      </c>
      <c r="C389" t="s">
        <v>454</v>
      </c>
      <c r="D389" t="s">
        <v>456</v>
      </c>
      <c r="E389" t="s">
        <v>13</v>
      </c>
      <c r="F389" t="s">
        <v>6</v>
      </c>
      <c r="G389" t="s">
        <v>18</v>
      </c>
      <c r="H389" t="s">
        <v>455</v>
      </c>
      <c r="I389" s="22" t="s">
        <v>457</v>
      </c>
      <c r="J389" s="28">
        <v>0</v>
      </c>
      <c r="K389" s="19">
        <v>38718</v>
      </c>
      <c r="L389" s="12">
        <f>Data[[#This Row],[Replacement Cost]]*Data[[#This Row],[Quantity]]/2</f>
        <v>350</v>
      </c>
      <c r="M389" s="12">
        <v>700</v>
      </c>
      <c r="N389" s="12">
        <f>Data[[#This Row],[Quantity]]*Data[[#This Row],[Replacement Cost]]</f>
        <v>700</v>
      </c>
    </row>
    <row r="390" spans="2:14" ht="30" hidden="1" customHeight="1" x14ac:dyDescent="0.25">
      <c r="B390" s="20">
        <v>1</v>
      </c>
      <c r="C390" t="s">
        <v>454</v>
      </c>
      <c r="D390" t="s">
        <v>543</v>
      </c>
      <c r="E390" t="s">
        <v>13</v>
      </c>
      <c r="F390" t="s">
        <v>7</v>
      </c>
      <c r="G390" t="s">
        <v>33</v>
      </c>
      <c r="H390" t="s">
        <v>123</v>
      </c>
      <c r="I390" s="29" t="s">
        <v>544</v>
      </c>
      <c r="J390" s="28">
        <v>0</v>
      </c>
      <c r="K390" s="19"/>
      <c r="L390" s="12">
        <f>Data[[#This Row],[Replacement Cost]]*Data[[#This Row],[Quantity]]/2</f>
        <v>450</v>
      </c>
      <c r="M390" s="12">
        <v>900</v>
      </c>
      <c r="N390" s="12">
        <f>Data[[#This Row],[Quantity]]*Data[[#This Row],[Replacement Cost]]</f>
        <v>900</v>
      </c>
    </row>
    <row r="391" spans="2:14" ht="30" hidden="1" customHeight="1" x14ac:dyDescent="0.25">
      <c r="B391" s="20">
        <v>15</v>
      </c>
      <c r="C391" t="s">
        <v>484</v>
      </c>
      <c r="D391" t="s">
        <v>520</v>
      </c>
      <c r="E391" t="s">
        <v>13</v>
      </c>
      <c r="F391" t="s">
        <v>5</v>
      </c>
      <c r="G391" t="s">
        <v>18</v>
      </c>
      <c r="H391" t="s">
        <v>48</v>
      </c>
      <c r="I391" s="29" t="s">
        <v>519</v>
      </c>
      <c r="J391" s="28">
        <v>0</v>
      </c>
      <c r="K391" s="19"/>
      <c r="L391" s="12">
        <f>Data[[#This Row],[Replacement Cost]]*Data[[#This Row],[Quantity]]/2</f>
        <v>675</v>
      </c>
      <c r="M391" s="12">
        <v>90</v>
      </c>
      <c r="N391" s="12">
        <f>Data[[#This Row],[Quantity]]*Data[[#This Row],[Replacement Cost]]</f>
        <v>1350</v>
      </c>
    </row>
    <row r="392" spans="2:14" ht="30" hidden="1" customHeight="1" x14ac:dyDescent="0.25">
      <c r="B392" s="20">
        <v>1</v>
      </c>
      <c r="C392" t="s">
        <v>409</v>
      </c>
      <c r="D392" t="s">
        <v>411</v>
      </c>
      <c r="E392" t="s">
        <v>13</v>
      </c>
      <c r="F392" t="s">
        <v>5</v>
      </c>
      <c r="G392" t="s">
        <v>33</v>
      </c>
      <c r="I392" s="26" t="s">
        <v>410</v>
      </c>
      <c r="J392" s="28">
        <v>0</v>
      </c>
      <c r="K392" s="19"/>
      <c r="L392" s="12">
        <f>Data[[#This Row],[Replacement Cost]]*Data[[#This Row],[Quantity]]/2</f>
        <v>775</v>
      </c>
      <c r="M392" s="12">
        <v>1550</v>
      </c>
      <c r="N392" s="12">
        <f>Data[[#This Row],[Quantity]]*Data[[#This Row],[Replacement Cost]]</f>
        <v>1550</v>
      </c>
    </row>
    <row r="393" spans="2:14" ht="30" hidden="1" customHeight="1" x14ac:dyDescent="0.25">
      <c r="B393" s="20">
        <v>2</v>
      </c>
      <c r="C393"/>
      <c r="D393" t="s">
        <v>842</v>
      </c>
      <c r="E393" t="s">
        <v>13</v>
      </c>
      <c r="F393" t="s">
        <v>6</v>
      </c>
      <c r="G393" t="s">
        <v>18</v>
      </c>
      <c r="H393" t="s">
        <v>48</v>
      </c>
      <c r="I393" s="22" t="s">
        <v>843</v>
      </c>
      <c r="J393" s="28">
        <v>0</v>
      </c>
      <c r="K393" s="19"/>
      <c r="L393" s="12">
        <f>Data[[#This Row],[Replacement Cost]]*Data[[#This Row],[Quantity]]/2</f>
        <v>5</v>
      </c>
      <c r="M393" s="12">
        <v>5</v>
      </c>
      <c r="N393" s="12">
        <f>Data[[#This Row],[Quantity]]*Data[[#This Row],[Replacement Cost]]</f>
        <v>10</v>
      </c>
    </row>
    <row r="394" spans="2:14" ht="30" hidden="1" customHeight="1" x14ac:dyDescent="0.25">
      <c r="B394" s="20">
        <f>14+7</f>
        <v>21</v>
      </c>
      <c r="C394"/>
      <c r="D394" t="s">
        <v>442</v>
      </c>
      <c r="E394" t="s">
        <v>13</v>
      </c>
      <c r="F394" t="s">
        <v>5</v>
      </c>
      <c r="G394" t="s">
        <v>19</v>
      </c>
      <c r="H394" t="s">
        <v>31</v>
      </c>
      <c r="I394" s="27" t="s">
        <v>443</v>
      </c>
      <c r="J394" s="28">
        <v>0</v>
      </c>
      <c r="K394" s="19"/>
      <c r="L394" s="12">
        <f>Data[[#This Row],[Replacement Cost]]*Data[[#This Row],[Quantity]]/2</f>
        <v>105</v>
      </c>
      <c r="M394" s="12">
        <v>10</v>
      </c>
      <c r="N394" s="12">
        <f>Data[[#This Row],[Quantity]]*Data[[#This Row],[Replacement Cost]]</f>
        <v>210</v>
      </c>
    </row>
    <row r="395" spans="2:14" ht="30" hidden="1" customHeight="1" x14ac:dyDescent="0.25">
      <c r="B395" s="20">
        <f>17+7</f>
        <v>24</v>
      </c>
      <c r="C395"/>
      <c r="D395" t="s">
        <v>865</v>
      </c>
      <c r="E395" t="s">
        <v>13</v>
      </c>
      <c r="F395" t="s">
        <v>6</v>
      </c>
      <c r="G395" t="s">
        <v>19</v>
      </c>
      <c r="H395" t="s">
        <v>31</v>
      </c>
      <c r="I395" s="30" t="s">
        <v>864</v>
      </c>
      <c r="J395" s="28">
        <v>0</v>
      </c>
      <c r="K395" s="19"/>
      <c r="L395" s="12">
        <f>Data[[#This Row],[Replacement Cost]]*Data[[#This Row],[Quantity]]/2</f>
        <v>120</v>
      </c>
      <c r="M395" s="12">
        <v>10</v>
      </c>
      <c r="N395" s="12">
        <f>Data[[#This Row],[Quantity]]*Data[[#This Row],[Replacement Cost]]</f>
        <v>240</v>
      </c>
    </row>
    <row r="396" spans="2:14" ht="30" hidden="1" customHeight="1" x14ac:dyDescent="0.25">
      <c r="B396" s="20">
        <f>23+7</f>
        <v>30</v>
      </c>
      <c r="C396"/>
      <c r="D396" t="s">
        <v>867</v>
      </c>
      <c r="E396" t="s">
        <v>13</v>
      </c>
      <c r="F396" t="s">
        <v>6</v>
      </c>
      <c r="G396" t="s">
        <v>19</v>
      </c>
      <c r="H396" t="s">
        <v>31</v>
      </c>
      <c r="I396" s="30" t="s">
        <v>864</v>
      </c>
      <c r="J396" s="28">
        <v>0</v>
      </c>
      <c r="K396" s="19"/>
      <c r="L396" s="12">
        <f>Data[[#This Row],[Replacement Cost]]*Data[[#This Row],[Quantity]]/2</f>
        <v>150</v>
      </c>
      <c r="M396" s="12">
        <v>10</v>
      </c>
      <c r="N396" s="12">
        <f>Data[[#This Row],[Quantity]]*Data[[#This Row],[Replacement Cost]]</f>
        <v>300</v>
      </c>
    </row>
    <row r="397" spans="2:14" ht="30" hidden="1" customHeight="1" x14ac:dyDescent="0.25">
      <c r="B397" s="20">
        <f>14+4</f>
        <v>18</v>
      </c>
      <c r="C397" t="s">
        <v>105</v>
      </c>
      <c r="D397" t="s">
        <v>433</v>
      </c>
      <c r="E397" t="s">
        <v>13</v>
      </c>
      <c r="F397" t="s">
        <v>6</v>
      </c>
      <c r="G397" t="s">
        <v>19</v>
      </c>
      <c r="H397" t="s">
        <v>31</v>
      </c>
      <c r="I397" s="26" t="s">
        <v>428</v>
      </c>
      <c r="J397" s="28">
        <v>0</v>
      </c>
      <c r="K397" s="19"/>
      <c r="L397" s="12">
        <f>Data[[#This Row],[Replacement Cost]]*Data[[#This Row],[Quantity]]/2</f>
        <v>297</v>
      </c>
      <c r="M397" s="12">
        <v>33</v>
      </c>
      <c r="N397" s="12">
        <f>Data[[#This Row],[Quantity]]*Data[[#This Row],[Replacement Cost]]</f>
        <v>594</v>
      </c>
    </row>
    <row r="398" spans="2:14" ht="30" hidden="1" customHeight="1" x14ac:dyDescent="0.25">
      <c r="B398" s="20">
        <v>2</v>
      </c>
      <c r="C398" t="s">
        <v>223</v>
      </c>
      <c r="D398" t="s">
        <v>855</v>
      </c>
      <c r="E398" t="s">
        <v>13</v>
      </c>
      <c r="F398" t="s">
        <v>7</v>
      </c>
      <c r="G398" t="s">
        <v>18</v>
      </c>
      <c r="H398" t="s">
        <v>31</v>
      </c>
      <c r="I398" s="27" t="s">
        <v>854</v>
      </c>
      <c r="J398" s="28">
        <v>0</v>
      </c>
      <c r="K398" s="19"/>
      <c r="L398" s="12">
        <f>Data[[#This Row],[Replacement Cost]]*Data[[#This Row],[Quantity]]/2</f>
        <v>18.5</v>
      </c>
      <c r="M398" s="12">
        <v>18.5</v>
      </c>
      <c r="N398" s="12">
        <f>Data[[#This Row],[Quantity]]*Data[[#This Row],[Replacement Cost]]</f>
        <v>37</v>
      </c>
    </row>
    <row r="399" spans="2:14" ht="30" hidden="1" customHeight="1" x14ac:dyDescent="0.25">
      <c r="B399" s="20">
        <v>4</v>
      </c>
      <c r="C399" t="s">
        <v>52</v>
      </c>
      <c r="D399" t="s">
        <v>856</v>
      </c>
      <c r="E399" t="s">
        <v>13</v>
      </c>
      <c r="F399" t="s">
        <v>7</v>
      </c>
      <c r="G399" t="s">
        <v>18</v>
      </c>
      <c r="H399" t="s">
        <v>31</v>
      </c>
      <c r="I399" s="30" t="s">
        <v>857</v>
      </c>
      <c r="J399" s="28">
        <v>0</v>
      </c>
      <c r="K399" s="19"/>
      <c r="L399" s="12">
        <f>Data[[#This Row],[Replacement Cost]]*Data[[#This Row],[Quantity]]/2</f>
        <v>55.5</v>
      </c>
      <c r="M399" s="12">
        <v>27.75</v>
      </c>
      <c r="N399" s="12">
        <f>Data[[#This Row],[Quantity]]*Data[[#This Row],[Replacement Cost]]</f>
        <v>111</v>
      </c>
    </row>
    <row r="400" spans="2:14" ht="30" hidden="1" customHeight="1" x14ac:dyDescent="0.25">
      <c r="B400" s="20">
        <v>2</v>
      </c>
      <c r="C400" t="s">
        <v>223</v>
      </c>
      <c r="D400" t="s">
        <v>858</v>
      </c>
      <c r="E400" t="s">
        <v>13</v>
      </c>
      <c r="F400" t="s">
        <v>6</v>
      </c>
      <c r="G400" t="s">
        <v>18</v>
      </c>
      <c r="H400" t="s">
        <v>31</v>
      </c>
      <c r="I400" s="30" t="s">
        <v>859</v>
      </c>
      <c r="J400" s="28">
        <v>0</v>
      </c>
      <c r="K400" s="19"/>
      <c r="L400" s="12">
        <f>Data[[#This Row],[Replacement Cost]]*Data[[#This Row],[Quantity]]/2</f>
        <v>23</v>
      </c>
      <c r="M400" s="12">
        <f>92/4</f>
        <v>23</v>
      </c>
      <c r="N400" s="12">
        <f>Data[[#This Row],[Quantity]]*Data[[#This Row],[Replacement Cost]]</f>
        <v>46</v>
      </c>
    </row>
    <row r="401" spans="2:14" ht="30" hidden="1" customHeight="1" x14ac:dyDescent="0.25">
      <c r="B401" s="20">
        <v>2</v>
      </c>
      <c r="C401" t="s">
        <v>137</v>
      </c>
      <c r="D401" t="s">
        <v>860</v>
      </c>
      <c r="E401" t="s">
        <v>13</v>
      </c>
      <c r="F401" t="s">
        <v>5</v>
      </c>
      <c r="G401" t="s">
        <v>18</v>
      </c>
      <c r="H401" t="s">
        <v>48</v>
      </c>
      <c r="I401" s="30" t="s">
        <v>861</v>
      </c>
      <c r="J401" s="28">
        <v>0</v>
      </c>
      <c r="K401" s="19"/>
      <c r="L401" s="12">
        <f>Data[[#This Row],[Replacement Cost]]*Data[[#This Row],[Quantity]]/2</f>
        <v>180</v>
      </c>
      <c r="M401" s="12">
        <v>180</v>
      </c>
      <c r="N401" s="12">
        <f>Data[[#This Row],[Quantity]]*Data[[#This Row],[Replacement Cost]]</f>
        <v>360</v>
      </c>
    </row>
    <row r="402" spans="2:14" ht="30" hidden="1" customHeight="1" x14ac:dyDescent="0.25">
      <c r="B402" s="20">
        <f>16+7</f>
        <v>23</v>
      </c>
      <c r="C402"/>
      <c r="D402" t="s">
        <v>735</v>
      </c>
      <c r="E402" t="s">
        <v>13</v>
      </c>
      <c r="F402" t="s">
        <v>6</v>
      </c>
      <c r="G402" t="s">
        <v>19</v>
      </c>
      <c r="H402" t="s">
        <v>31</v>
      </c>
      <c r="I402" s="22" t="s">
        <v>736</v>
      </c>
      <c r="J402" s="28">
        <v>0</v>
      </c>
      <c r="K402" s="19"/>
      <c r="L402" s="12">
        <f>Data[[#This Row],[Replacement Cost]]*Data[[#This Row],[Quantity]]/2</f>
        <v>34.5</v>
      </c>
      <c r="M402" s="12">
        <v>3</v>
      </c>
      <c r="N402" s="12">
        <f>Data[[#This Row],[Quantity]]*Data[[#This Row],[Replacement Cost]]</f>
        <v>69</v>
      </c>
    </row>
    <row r="403" spans="2:14" ht="30" hidden="1" customHeight="1" x14ac:dyDescent="0.25">
      <c r="B403" s="20">
        <f>4+3</f>
        <v>7</v>
      </c>
      <c r="C403"/>
      <c r="D403" t="s">
        <v>844</v>
      </c>
      <c r="E403" t="s">
        <v>13</v>
      </c>
      <c r="F403" t="s">
        <v>6</v>
      </c>
      <c r="G403" t="s">
        <v>19</v>
      </c>
      <c r="H403" t="s">
        <v>31</v>
      </c>
      <c r="I403" s="30" t="s">
        <v>845</v>
      </c>
      <c r="J403" s="28">
        <v>0</v>
      </c>
      <c r="K403" s="19"/>
      <c r="L403" s="12">
        <f>Data[[#This Row],[Replacement Cost]]*Data[[#This Row],[Quantity]]/2</f>
        <v>87.5</v>
      </c>
      <c r="M403" s="12">
        <v>25</v>
      </c>
      <c r="N403" s="12">
        <f>Data[[#This Row],[Quantity]]*Data[[#This Row],[Replacement Cost]]</f>
        <v>175</v>
      </c>
    </row>
    <row r="404" spans="2:14" ht="30" hidden="1" customHeight="1" x14ac:dyDescent="0.25">
      <c r="B404" s="20">
        <f>9+6+4</f>
        <v>19</v>
      </c>
      <c r="C404"/>
      <c r="D404" t="s">
        <v>438</v>
      </c>
      <c r="E404" t="s">
        <v>13</v>
      </c>
      <c r="F404" t="s">
        <v>6</v>
      </c>
      <c r="G404" t="s">
        <v>19</v>
      </c>
      <c r="H404" t="s">
        <v>31</v>
      </c>
      <c r="I404" s="27" t="s">
        <v>439</v>
      </c>
      <c r="J404" s="28">
        <v>0</v>
      </c>
      <c r="K404" s="19"/>
      <c r="L404" s="12">
        <f>Data[[#This Row],[Replacement Cost]]*Data[[#This Row],[Quantity]]/2</f>
        <v>47.5</v>
      </c>
      <c r="M404" s="12">
        <v>5</v>
      </c>
      <c r="N404" s="12">
        <f>Data[[#This Row],[Quantity]]*Data[[#This Row],[Replacement Cost]]</f>
        <v>95</v>
      </c>
    </row>
    <row r="405" spans="2:14" ht="30" hidden="1" customHeight="1" x14ac:dyDescent="0.25">
      <c r="B405" s="20">
        <f>10+7</f>
        <v>17</v>
      </c>
      <c r="C405"/>
      <c r="D405" t="s">
        <v>744</v>
      </c>
      <c r="E405" t="s">
        <v>13</v>
      </c>
      <c r="F405" t="s">
        <v>6</v>
      </c>
      <c r="G405" t="s">
        <v>19</v>
      </c>
      <c r="H405" t="s">
        <v>148</v>
      </c>
      <c r="I405" s="22" t="s">
        <v>745</v>
      </c>
      <c r="J405" s="28">
        <v>0</v>
      </c>
      <c r="K405" s="19"/>
      <c r="L405" s="12">
        <f>Data[[#This Row],[Replacement Cost]]*Data[[#This Row],[Quantity]]/2</f>
        <v>10.625</v>
      </c>
      <c r="M405" s="12">
        <v>1.25</v>
      </c>
      <c r="N405" s="12">
        <f>Data[[#This Row],[Quantity]]*Data[[#This Row],[Replacement Cost]]</f>
        <v>21.25</v>
      </c>
    </row>
    <row r="406" spans="2:14" ht="30" hidden="1" customHeight="1" x14ac:dyDescent="0.25">
      <c r="B406" s="20">
        <f>28+4</f>
        <v>32</v>
      </c>
      <c r="C406" t="s">
        <v>474</v>
      </c>
      <c r="D406" t="s">
        <v>460</v>
      </c>
      <c r="E406" t="s">
        <v>13</v>
      </c>
      <c r="F406" t="s">
        <v>6</v>
      </c>
      <c r="G406" t="s">
        <v>19</v>
      </c>
      <c r="H406" t="s">
        <v>31</v>
      </c>
      <c r="I406" s="22" t="s">
        <v>526</v>
      </c>
      <c r="J406" s="28">
        <v>0</v>
      </c>
      <c r="K406" s="19"/>
      <c r="L406" s="12">
        <f>Data[[#This Row],[Replacement Cost]]*Data[[#This Row],[Quantity]]/2</f>
        <v>320</v>
      </c>
      <c r="M406" s="12">
        <v>20</v>
      </c>
      <c r="N406" s="12">
        <f>Data[[#This Row],[Quantity]]*Data[[#This Row],[Replacement Cost]]</f>
        <v>640</v>
      </c>
    </row>
    <row r="407" spans="2:14" ht="30" hidden="1" customHeight="1" x14ac:dyDescent="0.25">
      <c r="B407" s="20">
        <f>18+7</f>
        <v>25</v>
      </c>
      <c r="C407"/>
      <c r="D407" t="s">
        <v>750</v>
      </c>
      <c r="E407" t="s">
        <v>13</v>
      </c>
      <c r="F407" t="s">
        <v>6</v>
      </c>
      <c r="G407" t="s">
        <v>19</v>
      </c>
      <c r="H407" t="s">
        <v>148</v>
      </c>
      <c r="I407" s="22" t="s">
        <v>751</v>
      </c>
      <c r="J407" s="28">
        <v>0</v>
      </c>
      <c r="K407" s="19"/>
      <c r="L407" s="12">
        <f>Data[[#This Row],[Replacement Cost]]*Data[[#This Row],[Quantity]]/2</f>
        <v>15.625</v>
      </c>
      <c r="M407" s="12">
        <v>1.25</v>
      </c>
      <c r="N407" s="12">
        <f>Data[[#This Row],[Quantity]]*Data[[#This Row],[Replacement Cost]]</f>
        <v>31.25</v>
      </c>
    </row>
    <row r="408" spans="2:14" ht="30" hidden="1" customHeight="1" x14ac:dyDescent="0.25">
      <c r="B408" s="20">
        <v>9</v>
      </c>
      <c r="C408" t="s">
        <v>344</v>
      </c>
      <c r="D408" t="s">
        <v>877</v>
      </c>
      <c r="E408" t="s">
        <v>13</v>
      </c>
      <c r="F408" t="s">
        <v>6</v>
      </c>
      <c r="G408" t="s">
        <v>19</v>
      </c>
      <c r="H408" t="s">
        <v>31</v>
      </c>
      <c r="I408" s="27" t="s">
        <v>881</v>
      </c>
      <c r="J408" s="28">
        <v>0</v>
      </c>
      <c r="K408" s="19"/>
      <c r="L408" s="12">
        <f>Data[[#This Row],[Replacement Cost]]*Data[[#This Row],[Quantity]]/2</f>
        <v>37.125</v>
      </c>
      <c r="M408" s="12">
        <v>8.25</v>
      </c>
      <c r="N408" s="12">
        <f>Data[[#This Row],[Quantity]]*Data[[#This Row],[Replacement Cost]]</f>
        <v>74.25</v>
      </c>
    </row>
    <row r="409" spans="2:14" ht="30" hidden="1" customHeight="1" x14ac:dyDescent="0.25">
      <c r="B409" s="20">
        <v>1</v>
      </c>
      <c r="C409" t="s">
        <v>344</v>
      </c>
      <c r="D409" t="s">
        <v>878</v>
      </c>
      <c r="E409" t="s">
        <v>13</v>
      </c>
      <c r="F409" t="s">
        <v>6</v>
      </c>
      <c r="G409" t="s">
        <v>19</v>
      </c>
      <c r="H409" t="s">
        <v>31</v>
      </c>
      <c r="I409" s="30" t="s">
        <v>879</v>
      </c>
      <c r="J409" s="28">
        <v>0</v>
      </c>
      <c r="K409" s="19"/>
      <c r="L409" s="12">
        <f>Data[[#This Row],[Replacement Cost]]*Data[[#This Row],[Quantity]]/2</f>
        <v>9.5</v>
      </c>
      <c r="M409" s="12">
        <v>19</v>
      </c>
      <c r="N409" s="12">
        <f>Data[[#This Row],[Quantity]]*Data[[#This Row],[Replacement Cost]]</f>
        <v>19</v>
      </c>
    </row>
    <row r="410" spans="2:14" ht="30" hidden="1" customHeight="1" x14ac:dyDescent="0.25">
      <c r="B410" s="20">
        <v>1</v>
      </c>
      <c r="C410" t="s">
        <v>344</v>
      </c>
      <c r="D410" t="s">
        <v>884</v>
      </c>
      <c r="E410" t="s">
        <v>13</v>
      </c>
      <c r="F410" t="s">
        <v>6</v>
      </c>
      <c r="G410" t="s">
        <v>19</v>
      </c>
      <c r="H410" t="s">
        <v>31</v>
      </c>
      <c r="I410" s="30" t="s">
        <v>880</v>
      </c>
      <c r="J410" s="28">
        <v>0</v>
      </c>
      <c r="K410" s="19"/>
      <c r="L410" s="12">
        <f>Data[[#This Row],[Replacement Cost]]*Data[[#This Row],[Quantity]]/2</f>
        <v>24</v>
      </c>
      <c r="M410" s="12">
        <v>48</v>
      </c>
      <c r="N410" s="12">
        <f>Data[[#This Row],[Quantity]]*Data[[#This Row],[Replacement Cost]]</f>
        <v>48</v>
      </c>
    </row>
    <row r="411" spans="2:14" ht="30" hidden="1" customHeight="1" x14ac:dyDescent="0.25">
      <c r="B411" s="20">
        <v>3</v>
      </c>
      <c r="C411" t="s">
        <v>344</v>
      </c>
      <c r="D411" t="s">
        <v>882</v>
      </c>
      <c r="E411" t="s">
        <v>13</v>
      </c>
      <c r="F411" t="s">
        <v>6</v>
      </c>
      <c r="G411" t="s">
        <v>19</v>
      </c>
      <c r="H411" t="s">
        <v>31</v>
      </c>
      <c r="I411" s="30" t="s">
        <v>883</v>
      </c>
      <c r="J411" s="28">
        <v>0</v>
      </c>
      <c r="K411" s="19"/>
      <c r="L411" s="12">
        <f>Data[[#This Row],[Replacement Cost]]*Data[[#This Row],[Quantity]]/2</f>
        <v>39.75</v>
      </c>
      <c r="M411" s="12">
        <v>26.5</v>
      </c>
      <c r="N411" s="12">
        <f>Data[[#This Row],[Quantity]]*Data[[#This Row],[Replacement Cost]]</f>
        <v>79.5</v>
      </c>
    </row>
    <row r="412" spans="2:14" ht="30" hidden="1" customHeight="1" x14ac:dyDescent="0.25">
      <c r="B412" s="20">
        <v>3</v>
      </c>
      <c r="C412" t="s">
        <v>344</v>
      </c>
      <c r="D412" t="s">
        <v>885</v>
      </c>
      <c r="E412" t="s">
        <v>13</v>
      </c>
      <c r="F412" t="s">
        <v>6</v>
      </c>
      <c r="G412" t="s">
        <v>19</v>
      </c>
      <c r="H412" t="s">
        <v>31</v>
      </c>
      <c r="I412" s="30" t="s">
        <v>886</v>
      </c>
      <c r="J412" s="28">
        <v>0</v>
      </c>
      <c r="K412" s="19"/>
      <c r="L412" s="12">
        <f>Data[[#This Row],[Replacement Cost]]*Data[[#This Row],[Quantity]]/2</f>
        <v>18.674999999999997</v>
      </c>
      <c r="M412" s="12">
        <v>12.45</v>
      </c>
      <c r="N412" s="12">
        <f>Data[[#This Row],[Quantity]]*Data[[#This Row],[Replacement Cost]]</f>
        <v>37.349999999999994</v>
      </c>
    </row>
    <row r="413" spans="2:14" ht="30" hidden="1" customHeight="1" x14ac:dyDescent="0.25">
      <c r="B413" s="20">
        <v>1</v>
      </c>
      <c r="C413"/>
      <c r="D413" t="s">
        <v>887</v>
      </c>
      <c r="E413" t="s">
        <v>13</v>
      </c>
      <c r="F413" t="s">
        <v>6</v>
      </c>
      <c r="G413" t="s">
        <v>19</v>
      </c>
      <c r="H413" t="s">
        <v>31</v>
      </c>
      <c r="I413" s="30" t="s">
        <v>888</v>
      </c>
      <c r="J413" s="28">
        <v>0</v>
      </c>
      <c r="K413" s="19"/>
      <c r="L413" s="12">
        <f>Data[[#This Row],[Replacement Cost]]*Data[[#This Row],[Quantity]]/2</f>
        <v>6</v>
      </c>
      <c r="M413" s="12">
        <v>12</v>
      </c>
      <c r="N413" s="12">
        <f>Data[[#This Row],[Quantity]]*Data[[#This Row],[Replacement Cost]]</f>
        <v>12</v>
      </c>
    </row>
    <row r="414" spans="2:14" ht="30" hidden="1" customHeight="1" x14ac:dyDescent="0.25">
      <c r="B414" s="20">
        <v>1</v>
      </c>
      <c r="C414"/>
      <c r="D414" t="s">
        <v>889</v>
      </c>
      <c r="E414" t="s">
        <v>13</v>
      </c>
      <c r="F414" t="s">
        <v>6</v>
      </c>
      <c r="G414" t="s">
        <v>19</v>
      </c>
      <c r="H414" t="s">
        <v>31</v>
      </c>
      <c r="I414" s="30" t="s">
        <v>890</v>
      </c>
      <c r="J414" s="28">
        <v>0</v>
      </c>
      <c r="K414" s="19"/>
      <c r="L414" s="12">
        <f>Data[[#This Row],[Replacement Cost]]*Data[[#This Row],[Quantity]]/2</f>
        <v>19.95</v>
      </c>
      <c r="M414" s="12">
        <v>39.9</v>
      </c>
      <c r="N414" s="12">
        <f>Data[[#This Row],[Quantity]]*Data[[#This Row],[Replacement Cost]]</f>
        <v>39.9</v>
      </c>
    </row>
    <row r="415" spans="2:14" ht="30" hidden="1" customHeight="1" x14ac:dyDescent="0.25">
      <c r="B415" s="20">
        <v>1</v>
      </c>
      <c r="C415"/>
      <c r="D415" t="s">
        <v>891</v>
      </c>
      <c r="E415" t="s">
        <v>13</v>
      </c>
      <c r="F415" t="s">
        <v>6</v>
      </c>
      <c r="G415" t="s">
        <v>19</v>
      </c>
      <c r="H415" t="s">
        <v>31</v>
      </c>
      <c r="I415" s="30" t="s">
        <v>892</v>
      </c>
      <c r="J415" s="28">
        <v>0</v>
      </c>
      <c r="K415" s="19"/>
      <c r="L415" s="12">
        <f>Data[[#This Row],[Replacement Cost]]*Data[[#This Row],[Quantity]]/2</f>
        <v>11</v>
      </c>
      <c r="M415" s="12">
        <v>22</v>
      </c>
      <c r="N415" s="12">
        <f>Data[[#This Row],[Quantity]]*Data[[#This Row],[Replacement Cost]]</f>
        <v>22</v>
      </c>
    </row>
    <row r="416" spans="2:14" ht="30" customHeight="1" x14ac:dyDescent="0.25">
      <c r="D416" t="s">
        <v>862</v>
      </c>
    </row>
  </sheetData>
  <mergeCells count="4">
    <mergeCell ref="J2:K2"/>
    <mergeCell ref="B4:I4"/>
    <mergeCell ref="J4:N4"/>
    <mergeCell ref="B2:I2"/>
  </mergeCells>
  <dataValidations count="19">
    <dataValidation allowBlank="1" showInputMessage="1" showErrorMessage="1" prompt="Create an Equipment Inventory List in this worksheet. Enter equipment details in Data table to calculate payment, depreciation &amp; value. Use slicers in cells G1 to N1 to filter data" sqref="A2" xr:uid="{00000000-0002-0000-0000-000000000000}"/>
    <dataValidation allowBlank="1" showInputMessage="1" showErrorMessage="1" prompt="Enter information about Physical Condition of equipment in columns B through G in table below" sqref="B4:I4" xr:uid="{00000000-0002-0000-0000-000001000000}"/>
    <dataValidation allowBlank="1" showInputMessage="1" showErrorMessage="1" prompt="Enter Asset or serial number in this column under this heading. Use heading filters to find specific entries" sqref="B5:C5" xr:uid="{3608A8A5-01D0-4921-80EF-F1E1297DCC17}"/>
    <dataValidation allowBlank="1" showInputMessage="1" showErrorMessage="1" prompt="Enter Item description (make and model) in this column under this heading" sqref="D5" xr:uid="{8CCE5F85-076A-4799-9797-E2833C6312A7}"/>
    <dataValidation allowBlank="1" showInputMessage="1" showErrorMessage="1" prompt="Enter Location in this column under this heading" sqref="E5" xr:uid="{4CB70A55-B5E1-4414-B0E0-7E622DCB89D6}"/>
    <dataValidation allowBlank="1" showInputMessage="1" showErrorMessage="1" prompt="Enter Condition in this column under this heading" sqref="F5:H5" xr:uid="{3F4E3588-02E0-45ED-BA4F-8293E0EB8117}"/>
    <dataValidation allowBlank="1" showInputMessage="1" showErrorMessage="1" prompt="Enter Vendor in this column under this heading" sqref="I5" xr:uid="{DAC0177D-82D9-479D-BFA6-9E54B13740B0}"/>
    <dataValidation allowBlank="1" showInputMessage="1" showErrorMessage="1" prompt="Enter Initial value in this column under this heading" sqref="J5" xr:uid="{073D8413-C081-4C0F-B05B-B27A1CCD62EF}"/>
    <dataValidation allowBlank="1" showInputMessage="1" showErrorMessage="1" prompt="Enter Date purchased or leased in this column under this heading" sqref="K5" xr:uid="{A7887C2F-4644-4E86-9D4A-7E4700DBDF9A}"/>
    <dataValidation allowBlank="1" showInputMessage="1" showErrorMessage="1" prompt="Monthly straight line depreciation is automatically calculated in this column under this heading" sqref="L5:M5" xr:uid="{5A96977C-48DB-42CE-95C4-CBF395882A24}"/>
    <dataValidation allowBlank="1" showInputMessage="1" showErrorMessage="1" prompt="Current value is automatically calculated in this column under this heading" sqref="N5" xr:uid="{C32F1DC1-EE7B-4588-9D7E-EBB132861638}"/>
    <dataValidation allowBlank="1" showInputMessage="1" showErrorMessage="1" prompt="Title of this worksheet is in this cell. Slicers Location, Condition, and Years of service left are in cells at right" sqref="B2:I2" xr:uid="{00000000-0002-0000-0000-00000B000000}"/>
    <dataValidation allowBlank="1" showInputMessage="1" showErrorMessage="1" prompt="Enter equipment details in Data table below" sqref="B3:C3" xr:uid="{00000000-0002-0000-0000-00000C000000}"/>
    <dataValidation allowBlank="1" showInputMessage="1" showErrorMessage="1" prompt="Location slicer is in this cell. Use this slicer to filter information based on location" sqref="J2:K2" xr:uid="{00000000-0002-0000-0000-00000D000000}"/>
    <dataValidation allowBlank="1" showInputMessage="1" showErrorMessage="1" prompt="Enter information about Financial Status of equipment in columns H through S in table below" sqref="J4:N4" xr:uid="{00000000-0002-0000-0000-00000E000000}"/>
    <dataValidation type="list" allowBlank="1" showInputMessage="1" showErrorMessage="1" sqref="F6:F415" xr:uid="{00000000-0002-0000-0000-00000F000000}">
      <formula1>condition_data</formula1>
    </dataValidation>
    <dataValidation type="list" allowBlank="1" showInputMessage="1" showErrorMessage="1" sqref="E6:E415" xr:uid="{00000000-0002-0000-0000-000010000000}">
      <formula1>location_data</formula1>
    </dataValidation>
    <dataValidation type="list" allowBlank="1" showInputMessage="1" showErrorMessage="1" sqref="G6:G415" xr:uid="{00000000-0002-0000-0000-000011000000}">
      <formula1>asset_type_data</formula1>
    </dataValidation>
    <dataValidation type="list" allowBlank="1" showInputMessage="1" showErrorMessage="1" sqref="H6:H415" xr:uid="{00000000-0002-0000-0000-000012000000}">
      <formula1>vendor_data</formula1>
    </dataValidation>
  </dataValidations>
  <hyperlinks>
    <hyperlink ref="I15" r:id="rId1" display="https://www.amazon.com/Adapter-Reducer-4-Piece-Extentsion-Conversion/dp/B0B25LMK5R/ref=sxin_16_ac_d_bv?ac_md=0-0-QnVkZ2V0IFBpY2s%3D-ac_d_bv_bv_bv&amp;content-id=amzn1.sym.8f2bf95d-b9c2-4e6d-96a9-5fdf77a1951d%3Aamzn1.sym.8f2bf95d-b9c2-4e6d-96a9-5fdf77a1951d&amp;cv_ct_cx=socket%2Badapter%2Bset&amp;keywords=socket%2Badapter%2Bset&amp;pd_rd_i=B0B25LMK5R&amp;pd_rd_r=fe817294-4a56-441e-8a88-41502cc5a2f8&amp;pd_rd_w=1jFYS&amp;pd_rd_wg=n4CeR&amp;pf_rd_p=8f2bf95d-b9c2-4e6d-96a9-5fdf77a1951d&amp;pf_rd_r=V8Z40WHHW2J8RJDBQB0J&amp;qid=1674148954&amp;sprefix=socket%2Bad%2Caps%2C138&amp;sr=1-1-270ce31b-afa8-499f-878b-3bb461a9a5a6&amp;th=1" xr:uid="{00000000-0004-0000-0000-000000000000}"/>
    <hyperlink ref="I318" r:id="rId2" xr:uid="{00000000-0004-0000-0000-000001000000}"/>
    <hyperlink ref="I312" r:id="rId3" xr:uid="{00000000-0004-0000-0000-000002000000}"/>
    <hyperlink ref="I333" r:id="rId4" xr:uid="{00000000-0004-0000-0000-000003000000}"/>
    <hyperlink ref="I329" r:id="rId5" xr:uid="{00000000-0004-0000-0000-000004000000}"/>
    <hyperlink ref="I281" r:id="rId6" xr:uid="{00000000-0004-0000-0000-000005000000}"/>
    <hyperlink ref="I255" r:id="rId7" display="https://www.lowes.com/pd/Champion-Power-Equipment-Champion-3650-Watt-Dual-Fuel-Portable-Generator-with-CO-Shield/5013242147?cm_mmc=shp-_-c-_-prd-_-sol-_-bng-_-PLA_SOL_240_Pressure-Washers-Generators-_-5013242147-_-Online-_-0-_-0&amp;gclid=3fc71a6e0fec1590aa6779a7ba30ec89&amp;gclsrc=3p.ds&amp;ds_rl=1286981&amp;msclkid=3fc71a6e0fec1590aa6779a7ba30ec89" xr:uid="{00000000-0004-0000-0000-000006000000}"/>
    <hyperlink ref="I256" r:id="rId8" xr:uid="{00000000-0004-0000-0000-000007000000}"/>
    <hyperlink ref="I236" r:id="rId9" xr:uid="{00000000-0004-0000-0000-000008000000}"/>
    <hyperlink ref="I249" r:id="rId10" xr:uid="{00000000-0004-0000-0000-000009000000}"/>
    <hyperlink ref="I257" r:id="rId11" display="https://www.acmetools.com/champion-4500-watt-wireless-remote-start-201184/817198025902.html?msclkid=c3819a0f01a41bb54d6bf9c6b66a97a2&amp;utm_source=bing&amp;utm_medium=cpc&amp;utm_campaign=Shopping-National-Search%20Only-Profit%20Margin%20Target-28-30&amp;utm_term=4579946970981292&amp;utm_content=Profit%20Margin%2028%25%20-%2030%25" xr:uid="{00000000-0004-0000-0000-00000A000000}"/>
    <hyperlink ref="I91" r:id="rId12" xr:uid="{00000000-0004-0000-0000-00000B000000}"/>
    <hyperlink ref="I65" r:id="rId13" display="https://www.amazon.com/Lighted-Indoor-Outdoor-Black-Extension/dp/B07KKM1KVP/ref=sr_1_59?crid=MQRU6A9IQO20&amp;keywords=12%2Bgauge%2B6%27%2Bextension%2Bcord%2Bcontractor&amp;qid=1674164678&amp;sprefix=12%2Bgauge%2B6%27%2Bextension%2Bcord%2Bcontractor%2Caps%2C109&amp;sr=8-59&amp;th=1" xr:uid="{00000000-0004-0000-0000-00000C000000}"/>
    <hyperlink ref="I254" r:id="rId14" xr:uid="{00000000-0004-0000-0000-00000D000000}"/>
    <hyperlink ref="I252" r:id="rId15" display="https://www.amazon.com/Lighted-Extension-Outdoor-Jacket-LifeSupplyUSA/dp/B01LX8KDW9/ref=sr_1_2_sspa?keywords=10%2Bgauge%2Bextension%2Bcord%2B50%2Bft&amp;qid=1674165328&amp;s=hi&amp;sprefix=50%27%2B10%2Bgauge%2Ctools%2C143&amp;sr=1-2-spons&amp;ufe=app_do%3Aamzn1.fos.006c50ae-5d4c-4777-9bc0-4513d670b6bc&amp;spLa=ZW5jcnlwdGVkUXVhbGlmaWVyPUFRSTlPUUNFSzJKWFEmZW5jcnlwdGVkSWQ9QTAxMjQzOTMzSUxXSjdBQlk3RDlPJmVuY3J5cHRlZEFkSWQ9QTAzNTIwNTczU01VREpMQlUyWUs5JndpZGdldE5hbWU9c3BfYXRmJmFjdGlvbj1jbGlja1JlZGlyZWN0JmRvTm90TG9nQ2xpY2s9dHJ1ZQ&amp;th=1" xr:uid="{00000000-0004-0000-0000-00000E000000}"/>
    <hyperlink ref="I240" r:id="rId16" display="https://www.amazon.com/Global-Industrial-Outdoor-Ashtray-Gallon/dp/B0069ZQBIA/ref=sr_1_4?crid=21Z4YXVDP4ZKS&amp;keywords=Global+Industrial+Outdoor+Ashtray&amp;qid=1674165436&amp;sprefix=global+industrial+outdoor+ashtray%2Caps%2C200&amp;sr=8-4&amp;ufe=app_do%3Aamzn1.fos.006c50ae-5d4c-4777-9bc0-4513d670b6bc" xr:uid="{00000000-0004-0000-0000-00000F000000}"/>
    <hyperlink ref="I247" r:id="rId17" xr:uid="{00000000-0004-0000-0000-000010000000}"/>
    <hyperlink ref="I242" r:id="rId18" xr:uid="{00000000-0004-0000-0000-000011000000}"/>
    <hyperlink ref="I238" r:id="rId19" xr:uid="{00000000-0004-0000-0000-000012000000}"/>
    <hyperlink ref="I237" r:id="rId20" xr:uid="{00000000-0004-0000-0000-000013000000}"/>
    <hyperlink ref="I245" r:id="rId21" display="https://www.lowes.com/pd/Flexzilla-SwivelGrip-Garden-Hose-5-8-in-x-100-Ft/1002411876?cm_mmc=shp-_-c-_-prd-_-sol-_-bng-_-PLA_SOL_242_Tools-Watering-Storage-Sheds-_-1002411876-_-Online-_-0-_-0&amp;gclid=41643e41fe0e1ea6f9665d883f2cf10a&amp;gclsrc=3p.ds&amp;ds_rl=1286981&amp;msclkid=41643e41fe0e1ea6f9665d883f2cf10a" xr:uid="{00000000-0004-0000-0000-000014000000}"/>
    <hyperlink ref="I232" r:id="rId22" xr:uid="{00000000-0004-0000-0000-000015000000}"/>
    <hyperlink ref="I251" r:id="rId23" xr:uid="{00000000-0004-0000-0000-000016000000}"/>
    <hyperlink ref="I250" r:id="rId24" xr:uid="{00000000-0004-0000-0000-000017000000}"/>
    <hyperlink ref="I239" r:id="rId25" xr:uid="{00000000-0004-0000-0000-000018000000}"/>
    <hyperlink ref="I243" r:id="rId26" xr:uid="{00000000-0004-0000-0000-000019000000}"/>
    <hyperlink ref="I248" r:id="rId27" xr:uid="{00000000-0004-0000-0000-00001A000000}"/>
    <hyperlink ref="I258" r:id="rId28" xr:uid="{00000000-0004-0000-0000-00001B000000}"/>
    <hyperlink ref="I241" r:id="rId29" xr:uid="{00000000-0004-0000-0000-00001C000000}"/>
    <hyperlink ref="I234" r:id="rId30" xr:uid="{00000000-0004-0000-0000-00001D000000}"/>
    <hyperlink ref="I97" r:id="rId31" xr:uid="{00000000-0004-0000-0000-00001E000000}"/>
    <hyperlink ref="I106" r:id="rId32" location="overlay" xr:uid="{00000000-0004-0000-0000-00001F000000}"/>
    <hyperlink ref="I44" r:id="rId33" xr:uid="{00000000-0004-0000-0000-000020000000}"/>
    <hyperlink ref="I7" r:id="rId34" xr:uid="{00000000-0004-0000-0000-000021000000}"/>
    <hyperlink ref="I38" r:id="rId35" xr:uid="{00000000-0004-0000-0000-000022000000}"/>
    <hyperlink ref="I94" r:id="rId36" xr:uid="{00000000-0004-0000-0000-000023000000}"/>
    <hyperlink ref="I59" r:id="rId37" xr:uid="{00000000-0004-0000-0000-000024000000}"/>
    <hyperlink ref="I17" r:id="rId38" xr:uid="{00000000-0004-0000-0000-000025000000}"/>
    <hyperlink ref="I83" r:id="rId39" xr:uid="{00000000-0004-0000-0000-000026000000}"/>
    <hyperlink ref="I127" r:id="rId40" xr:uid="{00000000-0004-0000-0000-000027000000}"/>
    <hyperlink ref="I112" r:id="rId41" xr:uid="{00000000-0004-0000-0000-000028000000}"/>
    <hyperlink ref="I125" r:id="rId42" xr:uid="{00000000-0004-0000-0000-000029000000}"/>
    <hyperlink ref="I61" r:id="rId43" xr:uid="{00000000-0004-0000-0000-00002A000000}"/>
    <hyperlink ref="I138" r:id="rId44" xr:uid="{00000000-0004-0000-0000-00002B000000}"/>
    <hyperlink ref="I43" r:id="rId45" xr:uid="{00000000-0004-0000-0000-00002C000000}"/>
    <hyperlink ref="I53" r:id="rId46" xr:uid="{00000000-0004-0000-0000-00002D000000}"/>
    <hyperlink ref="I24" r:id="rId47" xr:uid="{00000000-0004-0000-0000-00002E000000}"/>
    <hyperlink ref="I88" r:id="rId48" xr:uid="{00000000-0004-0000-0000-00002F000000}"/>
    <hyperlink ref="I119" r:id="rId49" xr:uid="{00000000-0004-0000-0000-000030000000}"/>
    <hyperlink ref="I117" r:id="rId50" xr:uid="{00000000-0004-0000-0000-000031000000}"/>
    <hyperlink ref="I60" r:id="rId51" xr:uid="{00000000-0004-0000-0000-000032000000}"/>
    <hyperlink ref="I71" r:id="rId52" xr:uid="{00000000-0004-0000-0000-000033000000}"/>
    <hyperlink ref="I93" r:id="rId53" xr:uid="{00000000-0004-0000-0000-000034000000}"/>
    <hyperlink ref="I116" r:id="rId54" xr:uid="{00000000-0004-0000-0000-000035000000}"/>
    <hyperlink ref="I41" r:id="rId55" xr:uid="{00000000-0004-0000-0000-000036000000}"/>
    <hyperlink ref="I126" r:id="rId56" display="https://www.ebay.com/itm/175571184028?hash=item28e0dba99c:g:AZ4AAOSwcE1jnmv6&amp;amdata=enc%3AAQAHAAAAoBsVvIPR5K6i7geTdfPCLyiBzltn7HHM%2FR0b1MBNXdkvCN%2BQ9vsZ%2B6ob2XMSclV2YhCeIY3IlAEJ9HN5Iuacr0vUKO04ZamAaB%2F3nMy5m%2BMZNHG6HX2XRcd75ccMDhdxf8uYws6JAAeH6RWwuleeOsy%2FhlrZOUiML6BfC5Sb4owXnwOHK3U%2BgexbZvSx9CVFu0sO929oa7FGCeMRX4mxJpc%3D%7Ctkp%3ABk9SR6iitdK5YQ" xr:uid="{00000000-0004-0000-0000-000037000000}"/>
    <hyperlink ref="I46" r:id="rId57" xr:uid="{00000000-0004-0000-0000-000038000000}"/>
    <hyperlink ref="I6" r:id="rId58" xr:uid="{00000000-0004-0000-0000-000039000000}"/>
    <hyperlink ref="I362" r:id="rId59" xr:uid="{00000000-0004-0000-0000-00003A000000}"/>
    <hyperlink ref="I80" r:id="rId60" xr:uid="{00000000-0004-0000-0000-00003B000000}"/>
    <hyperlink ref="I77" r:id="rId61" xr:uid="{00000000-0004-0000-0000-00003C000000}"/>
    <hyperlink ref="I26" r:id="rId62" xr:uid="{00000000-0004-0000-0000-00003D000000}"/>
    <hyperlink ref="I101" r:id="rId63" xr:uid="{00000000-0004-0000-0000-00003E000000}"/>
    <hyperlink ref="I18" r:id="rId64" xr:uid="{00000000-0004-0000-0000-00003F000000}"/>
    <hyperlink ref="I78" r:id="rId65" xr:uid="{00000000-0004-0000-0000-000040000000}"/>
    <hyperlink ref="I294" r:id="rId66" xr:uid="{00000000-0004-0000-0000-000041000000}"/>
    <hyperlink ref="I75" r:id="rId67" xr:uid="{00000000-0004-0000-0000-000042000000}"/>
    <hyperlink ref="I54" r:id="rId68" xr:uid="{00000000-0004-0000-0000-000043000000}"/>
    <hyperlink ref="I47" r:id="rId69" xr:uid="{00000000-0004-0000-0000-000044000000}"/>
    <hyperlink ref="I57" r:id="rId70" xr:uid="{00000000-0004-0000-0000-000045000000}"/>
    <hyperlink ref="I90" r:id="rId71" xr:uid="{00000000-0004-0000-0000-000046000000}"/>
    <hyperlink ref="I110" r:id="rId72" xr:uid="{00000000-0004-0000-0000-000047000000}"/>
    <hyperlink ref="I115" r:id="rId73" xr:uid="{00000000-0004-0000-0000-000048000000}"/>
    <hyperlink ref="I113" r:id="rId74" xr:uid="{00000000-0004-0000-0000-000049000000}"/>
    <hyperlink ref="I89" r:id="rId75" xr:uid="{00000000-0004-0000-0000-00004A000000}"/>
    <hyperlink ref="I40" r:id="rId76" xr:uid="{00000000-0004-0000-0000-00004B000000}"/>
    <hyperlink ref="I84" r:id="rId77" xr:uid="{00000000-0004-0000-0000-00004C000000}"/>
    <hyperlink ref="I62" r:id="rId78" xr:uid="{00000000-0004-0000-0000-00004D000000}"/>
    <hyperlink ref="I64" r:id="rId79" xr:uid="{00000000-0004-0000-0000-00004E000000}"/>
    <hyperlink ref="I39" r:id="rId80" xr:uid="{00000000-0004-0000-0000-00004F000000}"/>
    <hyperlink ref="I67" r:id="rId81" xr:uid="{00000000-0004-0000-0000-000050000000}"/>
    <hyperlink ref="I114" r:id="rId82" xr:uid="{00000000-0004-0000-0000-000051000000}"/>
    <hyperlink ref="I122" r:id="rId83" xr:uid="{00000000-0004-0000-0000-000052000000}"/>
    <hyperlink ref="I120" r:id="rId84" xr:uid="{00000000-0004-0000-0000-000053000000}"/>
    <hyperlink ref="I102" r:id="rId85" xr:uid="{00000000-0004-0000-0000-000054000000}"/>
    <hyperlink ref="I51" r:id="rId86" xr:uid="{00000000-0004-0000-0000-000055000000}"/>
    <hyperlink ref="I303" r:id="rId87" xr:uid="{00000000-0004-0000-0000-000056000000}"/>
    <hyperlink ref="I16" r:id="rId88" xr:uid="{00000000-0004-0000-0000-000057000000}"/>
    <hyperlink ref="I96" r:id="rId89" xr:uid="{00000000-0004-0000-0000-000058000000}"/>
    <hyperlink ref="I81" r:id="rId90" xr:uid="{00000000-0004-0000-0000-000059000000}"/>
    <hyperlink ref="I19" r:id="rId91" xr:uid="{00000000-0004-0000-0000-00005A000000}"/>
    <hyperlink ref="I32" r:id="rId92" xr:uid="{00000000-0004-0000-0000-00005B000000}"/>
    <hyperlink ref="I107" r:id="rId93" xr:uid="{00000000-0004-0000-0000-00005C000000}"/>
    <hyperlink ref="I10" r:id="rId94" xr:uid="{00000000-0004-0000-0000-00005D000000}"/>
    <hyperlink ref="I8" r:id="rId95" xr:uid="{00000000-0004-0000-0000-00005E000000}"/>
    <hyperlink ref="I103" r:id="rId96" xr:uid="{00000000-0004-0000-0000-00005F000000}"/>
    <hyperlink ref="I28" r:id="rId97" xr:uid="{00000000-0004-0000-0000-000060000000}"/>
    <hyperlink ref="I128" r:id="rId98" xr:uid="{00000000-0004-0000-0000-000061000000}"/>
    <hyperlink ref="I108" r:id="rId99" xr:uid="{00000000-0004-0000-0000-000062000000}"/>
    <hyperlink ref="I111" r:id="rId100" xr:uid="{00000000-0004-0000-0000-000063000000}"/>
    <hyperlink ref="I123" r:id="rId101" xr:uid="{00000000-0004-0000-0000-000064000000}"/>
    <hyperlink ref="I121" r:id="rId102" xr:uid="{00000000-0004-0000-0000-000065000000}"/>
    <hyperlink ref="I124" r:id="rId103" xr:uid="{00000000-0004-0000-0000-000066000000}"/>
    <hyperlink ref="I104" r:id="rId104" xr:uid="{00000000-0004-0000-0000-000067000000}"/>
    <hyperlink ref="I92" r:id="rId105" xr:uid="{00000000-0004-0000-0000-000068000000}"/>
    <hyperlink ref="I48" r:id="rId106" xr:uid="{00000000-0004-0000-0000-000069000000}"/>
    <hyperlink ref="I68" r:id="rId107" xr:uid="{00000000-0004-0000-0000-00006A000000}"/>
    <hyperlink ref="I13" r:id="rId108" xr:uid="{00000000-0004-0000-0000-00006B000000}"/>
    <hyperlink ref="I74" r:id="rId109" xr:uid="{00000000-0004-0000-0000-00006C000000}"/>
    <hyperlink ref="I58" r:id="rId110" xr:uid="{00000000-0004-0000-0000-00006D000000}"/>
    <hyperlink ref="I11" r:id="rId111" xr:uid="{00000000-0004-0000-0000-00006E000000}"/>
    <hyperlink ref="I86" r:id="rId112" xr:uid="{00000000-0004-0000-0000-00006F000000}"/>
    <hyperlink ref="I253" r:id="rId113" xr:uid="{00000000-0004-0000-0000-000070000000}"/>
    <hyperlink ref="I76" r:id="rId114" xr:uid="{00000000-0004-0000-0000-000071000000}"/>
    <hyperlink ref="I36" r:id="rId115" xr:uid="{00000000-0004-0000-0000-000072000000}"/>
    <hyperlink ref="I118" r:id="rId116" xr:uid="{00000000-0004-0000-0000-000073000000}"/>
    <hyperlink ref="I79" r:id="rId117" xr:uid="{00000000-0004-0000-0000-000074000000}"/>
    <hyperlink ref="I63" r:id="rId118" xr:uid="{00000000-0004-0000-0000-000075000000}"/>
    <hyperlink ref="I72" r:id="rId119" xr:uid="{00000000-0004-0000-0000-000076000000}"/>
    <hyperlink ref="I87" r:id="rId120" xr:uid="{00000000-0004-0000-0000-000077000000}"/>
    <hyperlink ref="I45" r:id="rId121" xr:uid="{00000000-0004-0000-0000-000078000000}"/>
    <hyperlink ref="I20" r:id="rId122" xr:uid="{00000000-0004-0000-0000-000079000000}"/>
    <hyperlink ref="I21" r:id="rId123" xr:uid="{00000000-0004-0000-0000-00007A000000}"/>
    <hyperlink ref="I27" r:id="rId124" xr:uid="{00000000-0004-0000-0000-00007B000000}"/>
    <hyperlink ref="I29" r:id="rId125" xr:uid="{00000000-0004-0000-0000-00007C000000}"/>
    <hyperlink ref="I98" r:id="rId126" xr:uid="{00000000-0004-0000-0000-00007D000000}"/>
    <hyperlink ref="I49" r:id="rId127" xr:uid="{00000000-0004-0000-0000-00007E000000}"/>
    <hyperlink ref="I34" r:id="rId128" xr:uid="{00000000-0004-0000-0000-00007F000000}"/>
    <hyperlink ref="I37" r:id="rId129" xr:uid="{00000000-0004-0000-0000-000080000000}"/>
    <hyperlink ref="I22" r:id="rId130" xr:uid="{00000000-0004-0000-0000-000081000000}"/>
    <hyperlink ref="I30" r:id="rId131" xr:uid="{00000000-0004-0000-0000-000082000000}"/>
    <hyperlink ref="I31" r:id="rId132" xr:uid="{00000000-0004-0000-0000-000083000000}"/>
    <hyperlink ref="I12" r:id="rId133" xr:uid="{00000000-0004-0000-0000-000084000000}"/>
    <hyperlink ref="I9" r:id="rId134" xr:uid="{00000000-0004-0000-0000-000085000000}"/>
    <hyperlink ref="I14" r:id="rId135" xr:uid="{00000000-0004-0000-0000-000086000000}"/>
    <hyperlink ref="I33" r:id="rId136" xr:uid="{00000000-0004-0000-0000-000087000000}"/>
    <hyperlink ref="I50" r:id="rId137" xr:uid="{00000000-0004-0000-0000-000088000000}"/>
    <hyperlink ref="I291" r:id="rId138" xr:uid="{00000000-0004-0000-0000-000089000000}"/>
    <hyperlink ref="I301" r:id="rId139" xr:uid="{00000000-0004-0000-0000-00008A000000}"/>
    <hyperlink ref="I365" r:id="rId140" xr:uid="{00000000-0004-0000-0000-00008B000000}"/>
    <hyperlink ref="I374" r:id="rId141" xr:uid="{00000000-0004-0000-0000-00008C000000}"/>
    <hyperlink ref="I246" r:id="rId142" xr:uid="{00000000-0004-0000-0000-00008D000000}"/>
    <hyperlink ref="I337" r:id="rId143" xr:uid="{00000000-0004-0000-0000-00008E000000}"/>
    <hyperlink ref="I343" r:id="rId144" xr:uid="{00000000-0004-0000-0000-00008F000000}"/>
    <hyperlink ref="I306" r:id="rId145" xr:uid="{00000000-0004-0000-0000-000090000000}"/>
    <hyperlink ref="I345" r:id="rId146" xr:uid="{00000000-0004-0000-0000-000091000000}"/>
    <hyperlink ref="I85" r:id="rId147" xr:uid="{00000000-0004-0000-0000-000092000000}"/>
    <hyperlink ref="I296" r:id="rId148" xr:uid="{00000000-0004-0000-0000-000093000000}"/>
    <hyperlink ref="I308" r:id="rId149" xr:uid="{00000000-0004-0000-0000-000094000000}"/>
    <hyperlink ref="I285" r:id="rId150" xr:uid="{00000000-0004-0000-0000-000095000000}"/>
    <hyperlink ref="I338" r:id="rId151" xr:uid="{00000000-0004-0000-0000-000096000000}"/>
    <hyperlink ref="I352" r:id="rId152" xr:uid="{00000000-0004-0000-0000-000097000000}"/>
    <hyperlink ref="I392" r:id="rId153" xr:uid="{00000000-0004-0000-0000-000098000000}"/>
    <hyperlink ref="I373" r:id="rId154" xr:uid="{00000000-0004-0000-0000-000099000000}"/>
    <hyperlink ref="I368" r:id="rId155" xr:uid="{00000000-0004-0000-0000-00009A000000}"/>
    <hyperlink ref="I317" r:id="rId156" xr:uid="{00000000-0004-0000-0000-00009B000000}"/>
    <hyperlink ref="I380" r:id="rId157" xr:uid="{00000000-0004-0000-0000-00009C000000}"/>
    <hyperlink ref="I366" r:id="rId158" xr:uid="{00000000-0004-0000-0000-00009D000000}"/>
    <hyperlink ref="I335" r:id="rId159" xr:uid="{00000000-0004-0000-0000-00009E000000}"/>
    <hyperlink ref="I280" r:id="rId160" xr:uid="{00000000-0004-0000-0000-00009F000000}"/>
    <hyperlink ref="I327" r:id="rId161" xr:uid="{00000000-0004-0000-0000-0000A0000000}"/>
    <hyperlink ref="I340" r:id="rId162" xr:uid="{00000000-0004-0000-0000-0000A1000000}"/>
    <hyperlink ref="I313" r:id="rId163" xr:uid="{00000000-0004-0000-0000-0000A2000000}"/>
    <hyperlink ref="I359" r:id="rId164" xr:uid="{00000000-0004-0000-0000-0000A3000000}"/>
    <hyperlink ref="I293" r:id="rId165" xr:uid="{00000000-0004-0000-0000-0000A4000000}"/>
    <hyperlink ref="I332" r:id="rId166" xr:uid="{00000000-0004-0000-0000-0000A5000000}"/>
    <hyperlink ref="I397" r:id="rId167" xr:uid="{00000000-0004-0000-0000-0000A6000000}"/>
    <hyperlink ref="I263" r:id="rId168" xr:uid="{00000000-0004-0000-0000-0000A7000000}"/>
    <hyperlink ref="I311" r:id="rId169" xr:uid="{00000000-0004-0000-0000-0000A8000000}"/>
    <hyperlink ref="I261" r:id="rId170" xr:uid="{00000000-0004-0000-0000-0000A9000000}"/>
    <hyperlink ref="I353" r:id="rId171" xr:uid="{00000000-0004-0000-0000-0000AA000000}"/>
    <hyperlink ref="I259" r:id="rId172" display="https://www.autotrader.com/cars-for-sale/vehicledetails.xhtml?listingId=671938814&amp;maxPrice=20000&amp;makeCodeList=CHEV&amp;modelCodeList=CHEVC25&amp;city=Colorado%20Springs&amp;state=CO&amp;zip=80907&amp;requestId=564749857&amp;maxMileage=200000&amp;searchRadius=500&amp;marketExtension=include&amp;startYear=2008&amp;endYear=2010&amp;isNewSearch=false&amp;showAccelerateBanner=false&amp;sortBy=derivedpriceASC&amp;numRecords=25&amp;listingTypes=USED&amp;referrer=%2Fcars-for-sale%2Fcars-under-20000%2Fchevrolet%2Fsilverado-2500%2Fcolorado-springs-co-80907%3FrequestId%3D564749857%26maxMileage%3D200000%26searchRadius%3D500%26marketExtension%3Dinclude%26startYear%3D2008%26endYear%3D2010%26isNewSearch%3Dfalse%26showAccelerateBanner%3Dfalse%26sortBy%3DderivedpriceASC%26numRecords%3D25&amp;clickType=listing" xr:uid="{00000000-0004-0000-0000-0000AB000000}"/>
    <hyperlink ref="I404" r:id="rId173" xr:uid="{00000000-0004-0000-0000-0000AC000000}"/>
    <hyperlink ref="I298" r:id="rId174" xr:uid="{00000000-0004-0000-0000-0000AD000000}"/>
    <hyperlink ref="I394" r:id="rId175" xr:uid="{00000000-0004-0000-0000-0000AE000000}"/>
    <hyperlink ref="I305" r:id="rId176" xr:uid="{00000000-0004-0000-0000-0000AF000000}"/>
    <hyperlink ref="I363" r:id="rId177" xr:uid="{00000000-0004-0000-0000-0000B0000000}"/>
    <hyperlink ref="I388" r:id="rId178" xr:uid="{00000000-0004-0000-0000-0000B1000000}"/>
    <hyperlink ref="I297" r:id="rId179" xr:uid="{00000000-0004-0000-0000-0000B2000000}"/>
    <hyperlink ref="I378" r:id="rId180" xr:uid="{00000000-0004-0000-0000-0000B3000000}"/>
    <hyperlink ref="I360" r:id="rId181" xr:uid="{00000000-0004-0000-0000-0000B4000000}"/>
    <hyperlink ref="I349" r:id="rId182" xr:uid="{00000000-0004-0000-0000-0000B5000000}"/>
    <hyperlink ref="I105" r:id="rId183" xr:uid="{00000000-0004-0000-0000-0000B6000000}"/>
    <hyperlink ref="I277" r:id="rId184" xr:uid="{00000000-0004-0000-0000-0000B7000000}"/>
    <hyperlink ref="I286" r:id="rId185" xr:uid="{00000000-0004-0000-0000-0000B8000000}"/>
    <hyperlink ref="I287" r:id="rId186" xr:uid="{00000000-0004-0000-0000-0000B9000000}"/>
    <hyperlink ref="I271" r:id="rId187" xr:uid="{00000000-0004-0000-0000-0000BA000000}"/>
    <hyperlink ref="I358" r:id="rId188" xr:uid="{00000000-0004-0000-0000-0000BB000000}"/>
    <hyperlink ref="I354" r:id="rId189" xr:uid="{00000000-0004-0000-0000-0000BC000000}"/>
    <hyperlink ref="I302" r:id="rId190" xr:uid="{00000000-0004-0000-0000-0000BD000000}"/>
    <hyperlink ref="I355" r:id="rId191" xr:uid="{00000000-0004-0000-0000-0000BE000000}"/>
    <hyperlink ref="I344" r:id="rId192" xr:uid="{00000000-0004-0000-0000-0000BF000000}"/>
    <hyperlink ref="I154" display="https://www.walmart.com/ip/Clothing-Racks-Portable-Clothes-Rack-to-Hanging-Clothes-Indoor-Bedroom-Multifunctional-Double-Rod-Clothes-Rack-Lower-Storage-and-6-Hooks-Black/1015408842?athcpid=1015408842&amp;athpgid=AthenaItempage&amp;athcgid=null&amp;athznid=utic&amp;athiei" xr:uid="{00000000-0004-0000-0000-0000C0000000}"/>
    <hyperlink ref="I52" r:id="rId193" xr:uid="{00000000-0004-0000-0000-0000C1000000}"/>
    <hyperlink ref="I299" r:id="rId194" xr:uid="{00000000-0004-0000-0000-0000C2000000}"/>
    <hyperlink ref="I100" r:id="rId195" xr:uid="{00000000-0004-0000-0000-0000C3000000}"/>
    <hyperlink ref="I214" r:id="rId196" xr:uid="{00000000-0004-0000-0000-0000C4000000}"/>
    <hyperlink ref="I348" r:id="rId197" xr:uid="{00000000-0004-0000-0000-0000C5000000}"/>
    <hyperlink ref="I290" r:id="rId198" xr:uid="{00000000-0004-0000-0000-0000C6000000}"/>
    <hyperlink ref="I276" r:id="rId199" xr:uid="{00000000-0004-0000-0000-0000C7000000}"/>
    <hyperlink ref="I264" r:id="rId200" xr:uid="{00000000-0004-0000-0000-0000C8000000}"/>
    <hyperlink ref="I156" r:id="rId201" xr:uid="{00000000-0004-0000-0000-0000C9000000}"/>
    <hyperlink ref="I398" r:id="rId202" xr:uid="{00000000-0004-0000-0000-0000CA000000}"/>
    <hyperlink ref="I265" r:id="rId203" xr:uid="{00000000-0004-0000-0000-0000CB000000}"/>
    <hyperlink ref="I408" r:id="rId204" xr:uid="{00000000-0004-0000-0000-0000CC000000}"/>
    <hyperlink ref="I331" r:id="rId205" xr:uid="{FB5678AB-67CB-4397-8D77-827233FDFF83}"/>
    <hyperlink ref="I274" r:id="rId206" xr:uid="{D6BA1575-9425-4514-A7D4-A81CE3FA778E}"/>
    <hyperlink ref="I190" r:id="rId207" xr:uid="{46433895-85A1-437F-88A2-0936C7BF3BCF}"/>
    <hyperlink ref="I384" r:id="rId208" xr:uid="{6517A7A5-7F67-4628-9489-6FDB0B710625}"/>
    <hyperlink ref="I385" r:id="rId209" xr:uid="{7DBBB771-60FC-4404-A134-17105AB61A64}"/>
    <hyperlink ref="I82" r:id="rId210" xr:uid="{3C182E20-95DC-46F6-98A3-41C04CDCE7F6}"/>
    <hyperlink ref="I164" r:id="rId211" xr:uid="{A5A8EB60-6887-496A-846C-CA92D8BC7776}"/>
    <hyperlink ref="I163" r:id="rId212" xr:uid="{6BFDF0EE-A30D-41EA-B563-6A58DAC75791}"/>
    <hyperlink ref="I170" r:id="rId213" xr:uid="{EB0F3B54-6A95-416E-BD3A-BBD05111AD86}"/>
    <hyperlink ref="I171" r:id="rId214" xr:uid="{CA868F78-63D0-48E0-BE4A-6B3301ED1419}"/>
    <hyperlink ref="I172" r:id="rId215" xr:uid="{28826EAE-C6C2-4081-97AA-3215D05FEDB8}"/>
    <hyperlink ref="I178" r:id="rId216" xr:uid="{ED70EB3F-3FD7-4287-A61B-5E47377F1714}"/>
    <hyperlink ref="I155" r:id="rId217" xr:uid="{82F67C3E-AC2F-49E6-AD20-2AA79484FFB3}"/>
    <hyperlink ref="I153" r:id="rId218" xr:uid="{18E775B3-8CBF-41CD-AED8-5ECE73DCF7AE}"/>
    <hyperlink ref="I168" r:id="rId219" xr:uid="{2390E8FC-6FAD-4258-A222-1F8710D5B2C0}"/>
    <hyperlink ref="I139" r:id="rId220" xr:uid="{160A7390-68CF-4E7F-A80A-C9DCB6A8D436}"/>
  </hyperlinks>
  <printOptions horizontalCentered="1"/>
  <pageMargins left="0.25" right="0.25" top="0.75" bottom="0.75" header="0.3" footer="0.3"/>
  <pageSetup scale="63" fitToHeight="0" orientation="landscape" r:id="rId221"/>
  <headerFooter differentFirst="1">
    <oddFooter>Page &amp;P of &amp;N</oddFooter>
  </headerFooter>
  <drawing r:id="rId222"/>
  <tableParts count="1">
    <tablePart r:id="rId223"/>
  </tableParts>
  <extLst>
    <ext xmlns:x15="http://schemas.microsoft.com/office/spreadsheetml/2010/11/main" uri="{3A4CF648-6AED-40f4-86FF-DC5316D8AED3}">
      <x14:slicerList xmlns:x14="http://schemas.microsoft.com/office/spreadsheetml/2009/9/main">
        <x14:slicer r:id="rId22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B2"/>
  <sheetViews>
    <sheetView workbookViewId="0">
      <selection activeCell="B8" sqref="B8"/>
    </sheetView>
  </sheetViews>
  <sheetFormatPr defaultRowHeight="15" x14ac:dyDescent="0.25"/>
  <cols>
    <col min="1" max="1" width="14.5703125" customWidth="1"/>
    <col min="2" max="2" width="18.7109375" customWidth="1"/>
  </cols>
  <sheetData>
    <row r="1" spans="1:2" ht="31.5" x14ac:dyDescent="0.25">
      <c r="A1" s="14" t="s">
        <v>255</v>
      </c>
      <c r="B1" s="15" t="s">
        <v>254</v>
      </c>
    </row>
    <row r="2" spans="1:2" ht="18.75" x14ac:dyDescent="0.3">
      <c r="A2" s="16">
        <f>SUM(Data[Resale Value (50%)])</f>
        <v>34433.90833333334</v>
      </c>
      <c r="B2" s="17">
        <f>SUM(Data[Total Replacement cost])</f>
        <v>64894.816666666673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J18"/>
  <sheetViews>
    <sheetView workbookViewId="0">
      <selection activeCell="H14" sqref="H14"/>
    </sheetView>
  </sheetViews>
  <sheetFormatPr defaultRowHeight="15" x14ac:dyDescent="0.25"/>
  <cols>
    <col min="1" max="1" width="5" bestFit="1" customWidth="1"/>
    <col min="2" max="2" width="10.5703125" bestFit="1" customWidth="1"/>
    <col min="3" max="3" width="9.42578125" bestFit="1" customWidth="1"/>
    <col min="4" max="4" width="17" bestFit="1" customWidth="1"/>
    <col min="5" max="5" width="16.85546875" bestFit="1" customWidth="1"/>
  </cols>
  <sheetData>
    <row r="1" spans="1:10" x14ac:dyDescent="0.25">
      <c r="A1" s="4" t="s">
        <v>26</v>
      </c>
      <c r="B1" s="9" t="s">
        <v>27</v>
      </c>
      <c r="C1" s="10" t="s">
        <v>28</v>
      </c>
      <c r="D1" s="10" t="s">
        <v>29</v>
      </c>
      <c r="E1" s="11" t="s">
        <v>109</v>
      </c>
      <c r="F1" s="3"/>
      <c r="G1" s="3"/>
      <c r="H1" s="3"/>
      <c r="I1" s="3"/>
      <c r="J1" s="3"/>
    </row>
    <row r="2" spans="1:10" x14ac:dyDescent="0.25">
      <c r="A2" s="3"/>
      <c r="B2" s="5" t="s">
        <v>11</v>
      </c>
      <c r="C2" s="7" t="s">
        <v>5</v>
      </c>
      <c r="D2" s="7" t="s">
        <v>16</v>
      </c>
      <c r="E2" s="5" t="s">
        <v>55</v>
      </c>
      <c r="F2" s="3"/>
      <c r="G2" s="3"/>
      <c r="H2" s="3"/>
      <c r="I2" s="3"/>
      <c r="J2" s="3"/>
    </row>
    <row r="3" spans="1:10" x14ac:dyDescent="0.25">
      <c r="A3" s="3"/>
      <c r="B3" s="5" t="s">
        <v>14</v>
      </c>
      <c r="C3" s="7" t="s">
        <v>6</v>
      </c>
      <c r="D3" s="7" t="s">
        <v>18</v>
      </c>
      <c r="E3" s="5" t="s">
        <v>35</v>
      </c>
      <c r="F3" s="3"/>
      <c r="G3" s="3"/>
      <c r="H3" s="3"/>
      <c r="I3" s="3"/>
      <c r="J3" s="3"/>
    </row>
    <row r="4" spans="1:10" ht="15.75" thickBot="1" x14ac:dyDescent="0.3">
      <c r="A4" s="3"/>
      <c r="B4" s="5" t="s">
        <v>12</v>
      </c>
      <c r="C4" s="8" t="s">
        <v>7</v>
      </c>
      <c r="D4" s="7" t="s">
        <v>20</v>
      </c>
      <c r="E4" s="5" t="s">
        <v>692</v>
      </c>
      <c r="F4" s="3"/>
      <c r="G4" s="3"/>
      <c r="H4" s="3"/>
      <c r="I4" s="3"/>
      <c r="J4" s="3"/>
    </row>
    <row r="5" spans="1:10" x14ac:dyDescent="0.25">
      <c r="A5" s="3"/>
      <c r="B5" s="5" t="s">
        <v>431</v>
      </c>
      <c r="C5" s="3"/>
      <c r="D5" s="7" t="s">
        <v>19</v>
      </c>
      <c r="E5" s="5" t="s">
        <v>79</v>
      </c>
      <c r="F5" s="3"/>
      <c r="G5" s="3"/>
      <c r="H5" s="3"/>
      <c r="I5" s="3"/>
      <c r="J5" s="3"/>
    </row>
    <row r="6" spans="1:10" x14ac:dyDescent="0.25">
      <c r="A6" s="3"/>
      <c r="B6" s="5" t="s">
        <v>25</v>
      </c>
      <c r="C6" s="3"/>
      <c r="D6" s="7" t="s">
        <v>33</v>
      </c>
      <c r="E6" s="5" t="s">
        <v>656</v>
      </c>
      <c r="F6" s="3"/>
      <c r="G6" s="3"/>
      <c r="H6" s="3"/>
      <c r="I6" s="3"/>
      <c r="J6" s="3"/>
    </row>
    <row r="7" spans="1:10" ht="15.75" thickBot="1" x14ac:dyDescent="0.3">
      <c r="A7" s="3"/>
      <c r="B7" s="6" t="s">
        <v>13</v>
      </c>
      <c r="C7" s="3"/>
      <c r="D7" s="7" t="s">
        <v>659</v>
      </c>
      <c r="E7" s="5" t="s">
        <v>145</v>
      </c>
      <c r="F7" s="3"/>
      <c r="G7" s="3"/>
      <c r="H7" s="3"/>
      <c r="I7" s="3"/>
      <c r="J7" s="3"/>
    </row>
    <row r="8" spans="1:10" ht="15.75" thickBot="1" x14ac:dyDescent="0.3">
      <c r="A8" s="3"/>
      <c r="B8" s="3"/>
      <c r="C8" s="3"/>
      <c r="D8" s="8" t="s">
        <v>17</v>
      </c>
      <c r="E8" s="5" t="s">
        <v>148</v>
      </c>
      <c r="F8" s="3"/>
      <c r="G8" s="3"/>
      <c r="H8" s="3"/>
      <c r="I8" s="3"/>
      <c r="J8" s="3"/>
    </row>
    <row r="9" spans="1:10" x14ac:dyDescent="0.25">
      <c r="A9" s="3"/>
      <c r="B9" s="3"/>
      <c r="C9" s="3"/>
      <c r="D9" s="3"/>
      <c r="E9" s="5" t="s">
        <v>123</v>
      </c>
      <c r="F9" s="3"/>
      <c r="G9" s="3"/>
      <c r="H9" s="3"/>
      <c r="I9" s="3"/>
      <c r="J9" s="3"/>
    </row>
    <row r="10" spans="1:10" x14ac:dyDescent="0.25">
      <c r="A10" s="3"/>
      <c r="B10" s="3"/>
      <c r="C10" s="3"/>
      <c r="D10" s="3"/>
      <c r="E10" s="5" t="s">
        <v>455</v>
      </c>
      <c r="F10" s="3"/>
      <c r="G10" s="3"/>
      <c r="H10" s="3"/>
      <c r="I10" s="3"/>
      <c r="J10" s="3"/>
    </row>
    <row r="11" spans="1:10" x14ac:dyDescent="0.25">
      <c r="A11" s="3"/>
      <c r="B11" s="3"/>
      <c r="C11" s="3"/>
      <c r="D11" s="3"/>
      <c r="E11" s="5" t="s">
        <v>133</v>
      </c>
      <c r="F11" s="3"/>
      <c r="G11" s="3"/>
      <c r="H11" s="3"/>
      <c r="I11" s="3"/>
      <c r="J11" s="3"/>
    </row>
    <row r="12" spans="1:10" x14ac:dyDescent="0.25">
      <c r="A12" s="3"/>
      <c r="B12" s="3"/>
      <c r="C12" s="3"/>
      <c r="D12" s="3"/>
      <c r="E12" s="5" t="s">
        <v>48</v>
      </c>
      <c r="F12" s="3"/>
      <c r="G12" s="3"/>
      <c r="H12" s="3"/>
      <c r="I12" s="3"/>
      <c r="J12" s="3"/>
    </row>
    <row r="13" spans="1:10" x14ac:dyDescent="0.25">
      <c r="A13" s="3"/>
      <c r="B13" s="3"/>
      <c r="C13" s="3"/>
      <c r="D13" s="3"/>
      <c r="E13" s="5" t="s">
        <v>36</v>
      </c>
      <c r="F13" s="3"/>
      <c r="G13" s="3"/>
      <c r="H13" s="3"/>
      <c r="I13" s="3"/>
      <c r="J13" s="3"/>
    </row>
    <row r="14" spans="1:10" x14ac:dyDescent="0.25">
      <c r="E14" s="5" t="s">
        <v>341</v>
      </c>
    </row>
    <row r="15" spans="1:10" x14ac:dyDescent="0.25">
      <c r="E15" s="5" t="s">
        <v>62</v>
      </c>
    </row>
    <row r="16" spans="1:10" x14ac:dyDescent="0.25">
      <c r="E16" s="5" t="s">
        <v>205</v>
      </c>
    </row>
    <row r="17" spans="5:5" x14ac:dyDescent="0.25">
      <c r="E17" s="5" t="s">
        <v>39</v>
      </c>
    </row>
    <row r="18" spans="5:5" ht="15.75" thickBot="1" x14ac:dyDescent="0.3">
      <c r="E18" s="6" t="s">
        <v>31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70C2BC-3E4A-4278-A730-8CFC69B5CA11}">
  <ds:schemaRefs>
    <ds:schemaRef ds:uri="http://schemas.microsoft.com/sharepoint/v3/contenttype/forms"/>
  </ds:schemaRefs>
</ds:datastoreItem>
</file>

<file path=customXml/itemProps2.xml><?xml version="1.0" encoding="utf-8"?>
<ds:datastoreItem xmlns:ds="http://schemas.openxmlformats.org/officeDocument/2006/customXml" ds:itemID="{E639668A-32FB-416C-942D-2CF45E950D95}">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44444D01-2B64-4DBF-9418-576D25C2B5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EQUIPMENT INVENTORY LIST</vt:lpstr>
      <vt:lpstr>Grand totals</vt:lpstr>
      <vt:lpstr>Data</vt:lpstr>
      <vt:lpstr>asset_type_data</vt:lpstr>
      <vt:lpstr>ColumnTitle1</vt:lpstr>
      <vt:lpstr>condition_data</vt:lpstr>
      <vt:lpstr>location_data</vt:lpstr>
      <vt:lpstr>'EQUIPMENT INVENTORY LIST'!Print_Titles</vt:lpstr>
      <vt:lpstr>vendor_data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Philip Jacobs</cp:lastModifiedBy>
  <dcterms:created xsi:type="dcterms:W3CDTF">2019-07-07T23:02:54Z</dcterms:created>
  <dcterms:modified xsi:type="dcterms:W3CDTF">2024-01-25T19:01:42Z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